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yunus\Downloads\"/>
    </mc:Choice>
  </mc:AlternateContent>
  <xr:revisionPtr revIDLastSave="0" documentId="13_ncr:1_{39AACE61-AB75-49DD-AF31-B5754966D52D}" xr6:coauthVersionLast="47" xr6:coauthVersionMax="47" xr10:uidLastSave="{00000000-0000-0000-0000-000000000000}"/>
  <bookViews>
    <workbookView xWindow="-108" yWindow="-108" windowWidth="23256" windowHeight="12456" firstSheet="1" activeTab="9" xr2:uid="{00000000-000D-0000-FFFF-FFFF00000000}"/>
  </bookViews>
  <sheets>
    <sheet name="input-output" sheetId="1" r:id="rId1"/>
    <sheet name="boundaries " sheetId="2" r:id="rId2"/>
    <sheet name="Matrix" sheetId="3" r:id="rId3"/>
    <sheet name="8.12" sheetId="12" r:id="rId4"/>
    <sheet name="Лист2" sheetId="9" r:id="rId5"/>
    <sheet name="regression" sheetId="4" r:id="rId6"/>
    <sheet name="Checking regression" sheetId="5" r:id="rId7"/>
    <sheet name="Calculation for b1" sheetId="6" r:id="rId8"/>
    <sheet name="S" sheetId="7" r:id="rId9"/>
    <sheet name="Лист1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D10" i="4"/>
  <c r="A19" i="12"/>
  <c r="B19" i="12"/>
  <c r="C19" i="12"/>
  <c r="D19" i="12"/>
  <c r="D35" i="12" s="1"/>
  <c r="E19" i="12"/>
  <c r="E35" i="12" s="1"/>
  <c r="F19" i="12"/>
  <c r="G19" i="12"/>
  <c r="H19" i="12"/>
  <c r="H35" i="12" s="1"/>
  <c r="I19" i="12"/>
  <c r="J19" i="12"/>
  <c r="K19" i="12"/>
  <c r="L19" i="12"/>
  <c r="M19" i="12"/>
  <c r="N19" i="12"/>
  <c r="O19" i="12"/>
  <c r="P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A26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A27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A28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A29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A30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A31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A32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A33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A34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N35" i="12" s="1"/>
  <c r="O34" i="12"/>
  <c r="P34" i="12"/>
  <c r="A35" i="12"/>
  <c r="B35" i="12"/>
  <c r="C35" i="12"/>
  <c r="F35" i="12"/>
  <c r="G35" i="12"/>
  <c r="I35" i="12"/>
  <c r="J35" i="12"/>
  <c r="K35" i="12"/>
  <c r="L35" i="12"/>
  <c r="M35" i="12"/>
  <c r="O35" i="12"/>
  <c r="P35" i="12"/>
  <c r="B3" i="3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D21" i="9"/>
  <c r="C21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3" i="9"/>
  <c r="U18" i="3"/>
  <c r="U19" i="3" s="1"/>
  <c r="N5" i="6"/>
  <c r="N6" i="6"/>
  <c r="N7" i="6"/>
  <c r="N8" i="6"/>
  <c r="N9" i="6"/>
  <c r="N10" i="6"/>
  <c r="N11" i="6"/>
  <c r="N12" i="6"/>
  <c r="N13" i="6"/>
  <c r="N14" i="6"/>
  <c r="C10" i="7"/>
  <c r="C13" i="7"/>
  <c r="C12" i="7"/>
  <c r="C11" i="7"/>
  <c r="C9" i="7"/>
  <c r="C8" i="7"/>
  <c r="C7" i="7"/>
  <c r="C6" i="7"/>
  <c r="C5" i="7"/>
  <c r="C4" i="7"/>
  <c r="C3" i="7"/>
  <c r="N4" i="6" s="1"/>
  <c r="J18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3" i="6"/>
  <c r="C4" i="6"/>
  <c r="D4" i="6"/>
  <c r="D18" i="6" s="1"/>
  <c r="E4" i="6"/>
  <c r="F4" i="6"/>
  <c r="G4" i="6"/>
  <c r="H4" i="6"/>
  <c r="I4" i="6"/>
  <c r="C5" i="6"/>
  <c r="D5" i="6"/>
  <c r="E5" i="6"/>
  <c r="E18" i="6" s="1"/>
  <c r="F5" i="6"/>
  <c r="G5" i="6"/>
  <c r="H5" i="6"/>
  <c r="I5" i="6"/>
  <c r="I18" i="6" s="1"/>
  <c r="C6" i="6"/>
  <c r="D6" i="6"/>
  <c r="E6" i="6"/>
  <c r="F6" i="6"/>
  <c r="F18" i="6" s="1"/>
  <c r="G6" i="6"/>
  <c r="H6" i="6"/>
  <c r="I6" i="6"/>
  <c r="C7" i="6"/>
  <c r="D7" i="6"/>
  <c r="E7" i="6"/>
  <c r="F7" i="6"/>
  <c r="G7" i="6"/>
  <c r="H7" i="6"/>
  <c r="I7" i="6"/>
  <c r="C8" i="6"/>
  <c r="D8" i="6"/>
  <c r="E8" i="6"/>
  <c r="F8" i="6"/>
  <c r="G8" i="6"/>
  <c r="H8" i="6"/>
  <c r="I8" i="6"/>
  <c r="C9" i="6"/>
  <c r="D9" i="6"/>
  <c r="E9" i="6"/>
  <c r="F9" i="6"/>
  <c r="G9" i="6"/>
  <c r="H9" i="6"/>
  <c r="I9" i="6"/>
  <c r="C10" i="6"/>
  <c r="D10" i="6"/>
  <c r="E10" i="6"/>
  <c r="F10" i="6"/>
  <c r="G10" i="6"/>
  <c r="H10" i="6"/>
  <c r="I10" i="6"/>
  <c r="C11" i="6"/>
  <c r="D11" i="6"/>
  <c r="E11" i="6"/>
  <c r="F11" i="6"/>
  <c r="G11" i="6"/>
  <c r="H11" i="6"/>
  <c r="I11" i="6"/>
  <c r="C12" i="6"/>
  <c r="D12" i="6"/>
  <c r="E12" i="6"/>
  <c r="F12" i="6"/>
  <c r="G12" i="6"/>
  <c r="H12" i="6"/>
  <c r="I12" i="6"/>
  <c r="C13" i="6"/>
  <c r="D13" i="6"/>
  <c r="E13" i="6"/>
  <c r="F13" i="6"/>
  <c r="G13" i="6"/>
  <c r="H13" i="6"/>
  <c r="I13" i="6"/>
  <c r="C14" i="6"/>
  <c r="D14" i="6"/>
  <c r="E14" i="6"/>
  <c r="F14" i="6"/>
  <c r="G14" i="6"/>
  <c r="H14" i="6"/>
  <c r="I14" i="6"/>
  <c r="C15" i="6"/>
  <c r="D15" i="6"/>
  <c r="E15" i="6"/>
  <c r="F15" i="6"/>
  <c r="G15" i="6"/>
  <c r="G18" i="6" s="1"/>
  <c r="H15" i="6"/>
  <c r="I15" i="6"/>
  <c r="C16" i="6"/>
  <c r="D16" i="6"/>
  <c r="E16" i="6"/>
  <c r="F16" i="6"/>
  <c r="G16" i="6"/>
  <c r="H16" i="6"/>
  <c r="I16" i="6"/>
  <c r="C17" i="6"/>
  <c r="D17" i="6"/>
  <c r="E17" i="6"/>
  <c r="F17" i="6"/>
  <c r="G17" i="6"/>
  <c r="H17" i="6"/>
  <c r="I17" i="6"/>
  <c r="C3" i="6"/>
  <c r="D3" i="6"/>
  <c r="E3" i="6"/>
  <c r="F3" i="6"/>
  <c r="G3" i="6"/>
  <c r="H3" i="6"/>
  <c r="I3" i="6"/>
  <c r="B18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3" i="6"/>
  <c r="A18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3" i="6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3" i="3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2" i="4"/>
  <c r="D16" i="4"/>
  <c r="D3" i="4"/>
  <c r="D4" i="4"/>
  <c r="D5" i="4"/>
  <c r="D6" i="4"/>
  <c r="D7" i="4"/>
  <c r="D8" i="4"/>
  <c r="D9" i="4"/>
  <c r="D11" i="4"/>
  <c r="D12" i="4"/>
  <c r="D13" i="4"/>
  <c r="D14" i="4"/>
  <c r="D15" i="4"/>
  <c r="D2" i="4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3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3" i="3"/>
  <c r="D16" i="3"/>
  <c r="C14" i="3"/>
  <c r="D15" i="3"/>
  <c r="B11" i="3"/>
  <c r="B12" i="3"/>
  <c r="C13" i="3"/>
  <c r="B17" i="4" l="1"/>
  <c r="M10" i="6" s="1"/>
  <c r="B15" i="4"/>
  <c r="M8" i="6" s="1"/>
  <c r="B13" i="4"/>
  <c r="M6" i="6" s="1"/>
  <c r="B21" i="4"/>
  <c r="M14" i="6" s="1"/>
  <c r="B14" i="4"/>
  <c r="M7" i="6" s="1"/>
  <c r="B16" i="4"/>
  <c r="M9" i="6" s="1"/>
  <c r="B20" i="4"/>
  <c r="M13" i="6" s="1"/>
  <c r="B12" i="4"/>
  <c r="M5" i="6" s="1"/>
  <c r="B19" i="4"/>
  <c r="M12" i="6" s="1"/>
  <c r="B18" i="4"/>
  <c r="M11" i="6" s="1"/>
  <c r="H18" i="6"/>
  <c r="C18" i="6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C3" i="3"/>
  <c r="D3" i="3"/>
  <c r="C6" i="2"/>
  <c r="D6" i="2"/>
  <c r="B6" i="2"/>
  <c r="M4" i="6" l="1"/>
  <c r="L3" i="7"/>
  <c r="D14" i="3"/>
  <c r="D13" i="3"/>
  <c r="D12" i="3"/>
  <c r="D17" i="3"/>
  <c r="D11" i="3"/>
  <c r="C12" i="3"/>
  <c r="C15" i="3"/>
  <c r="C17" i="3"/>
  <c r="C16" i="3"/>
  <c r="C11" i="3"/>
  <c r="B16" i="3"/>
  <c r="B14" i="3"/>
  <c r="B13" i="3"/>
  <c r="B15" i="3"/>
  <c r="B17" i="3"/>
</calcChain>
</file>

<file path=xl/sharedStrings.xml><?xml version="1.0" encoding="utf-8"?>
<sst xmlns="http://schemas.openxmlformats.org/spreadsheetml/2006/main" count="148" uniqueCount="131">
  <si>
    <t>experience 
number, N</t>
  </si>
  <si>
    <t>Cement, 
kg/m³</t>
  </si>
  <si>
    <t>Water, 
kg/m³</t>
  </si>
  <si>
    <t>С-3, 
kg/m³</t>
  </si>
  <si>
    <t>faktörlerin değişim sınırları</t>
  </si>
  <si>
    <t>Factors</t>
  </si>
  <si>
    <t>Accepted designation</t>
  </si>
  <si>
    <t>Main level (0)</t>
  </si>
  <si>
    <t>change the boundaries of the factors</t>
  </si>
  <si>
    <t>z</t>
  </si>
  <si>
    <t>v</t>
  </si>
  <si>
    <t>c</t>
  </si>
  <si>
    <t>Compression strength, 
Mpa</t>
  </si>
  <si>
    <t>y</t>
  </si>
  <si>
    <t>-</t>
  </si>
  <si>
    <t>Matrix for a three-factor experiment</t>
  </si>
  <si>
    <t>№</t>
  </si>
  <si>
    <r>
      <t xml:space="preserve">STEP-BY-STEP MULTI-FACTOR EXPERIMENT
A </t>
    </r>
    <r>
      <rPr>
        <u/>
        <sz val="20"/>
        <color theme="1"/>
        <rFont val="Calibri"/>
        <family val="2"/>
        <charset val="204"/>
        <scheme val="minor"/>
      </rPr>
      <t>screening experiment</t>
    </r>
    <r>
      <rPr>
        <sz val="20"/>
        <color theme="1"/>
        <rFont val="Calibri"/>
        <family val="2"/>
        <scheme val="minor"/>
      </rPr>
      <t xml:space="preserve"> is recommended when the number
factors more than three.</t>
    </r>
  </si>
  <si>
    <t>Choose the limits of changes in factors. After determining the limits of changing factors, the lower limit is assigned the value "-1", the average value - "0", the upper limit - "1". We find the values of the factors corresponding to the "stellar shoulders" by the formulas:</t>
  </si>
  <si>
    <t>larger stellar shoulder</t>
  </si>
  <si>
    <t>the value of the i-th factor corresponding to the index "1" (greater</t>
  </si>
  <si>
    <t>factor change limit),</t>
  </si>
  <si>
    <t>smaller stellar shoulder,</t>
  </si>
  <si>
    <t>the value of the i-th factor corresponding to the index "-1" (less</t>
  </si>
  <si>
    <t>factor change limit).</t>
  </si>
  <si>
    <t>X1</t>
  </si>
  <si>
    <t>X2</t>
  </si>
  <si>
    <t>X3</t>
  </si>
  <si>
    <t>X1*X2</t>
  </si>
  <si>
    <t>X1*X3</t>
  </si>
  <si>
    <t>X2*X3</t>
  </si>
  <si>
    <t>X1*X2*X3</t>
  </si>
  <si>
    <t>Y</t>
  </si>
  <si>
    <t>X1=X1*X1-d</t>
  </si>
  <si>
    <t>d - correction, depending on the number of factors, for three factors d = 0,7303</t>
  </si>
  <si>
    <t>X2=X2*X2-d</t>
  </si>
  <si>
    <t>X3=X3*X3-d</t>
  </si>
  <si>
    <t>we write down the results of the experiment here
deney sonuçlarını buraya yazıyoruz</t>
  </si>
  <si>
    <t>Factor 1</t>
  </si>
  <si>
    <t>Factor 2</t>
  </si>
  <si>
    <t>Factor 3</t>
  </si>
  <si>
    <t>Determine the regression coefficients. Due to the orthogonality of the plan, the computational procedure is greatly simplified.</t>
  </si>
  <si>
    <t>Проверка коэффициентов регрессии по критерию Стьюдента</t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</si>
  <si>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0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</si>
  <si>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</si>
  <si>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</si>
  <si>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</si>
  <si>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12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</si>
  <si>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13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</si>
  <si>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23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</si>
  <si>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123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</si>
  <si>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11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</si>
  <si>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22</t>
    </r>
  </si>
  <si>
    <r>
      <t>Y*x</t>
    </r>
    <r>
      <rPr>
        <vertAlign val="subscript"/>
        <sz val="11"/>
        <color theme="1"/>
        <rFont val="Calibri"/>
        <family val="2"/>
        <charset val="204"/>
        <scheme val="minor"/>
      </rPr>
      <t>33</t>
    </r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</si>
  <si>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c</t>
    </r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</si>
  <si>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</si>
  <si>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</si>
  <si>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r>
      <t>Y</t>
    </r>
    <r>
      <rPr>
        <vertAlign val="sub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</si>
  <si>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t>Student's criterion implies experiments placed in the center of the plan. In a three-factor experiment, their number is 3. In this case, all factors must be at the zero level. In our example, Y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>=136, because this rezult for Main level (0).The value for y2, y3 is taken by the disks to the value of y1.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</si>
  <si>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</si>
  <si>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b0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</si>
  <si>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b1</t>
    </r>
    <r>
      <rPr>
        <sz val="11"/>
        <color theme="1"/>
        <rFont val="Calibri"/>
        <family val="2"/>
        <charset val="204"/>
        <scheme val="minor"/>
      </rPr>
      <t/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</si>
  <si>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b2</t>
    </r>
    <r>
      <rPr>
        <sz val="11"/>
        <color theme="1"/>
        <rFont val="Calibri"/>
        <family val="2"/>
        <charset val="204"/>
        <scheme val="minor"/>
      </rPr>
      <t/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</si>
  <si>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</si>
  <si>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/15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</si>
  <si>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</si>
  <si>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</si>
  <si>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3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</si>
  <si>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</si>
  <si>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3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</si>
  <si>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12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</si>
  <si>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23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</si>
  <si>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13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</si>
  <si>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123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</si>
  <si>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11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</si>
  <si>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22</t>
    </r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</si>
  <si>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33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</si>
  <si>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12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</si>
  <si>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23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</si>
  <si>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13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</si>
  <si>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11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</si>
  <si>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22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</si>
  <si>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33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</si>
  <si>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b12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</si>
  <si>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b23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</si>
  <si>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b13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</si>
  <si>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b11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</si>
  <si>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b22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</si>
  <si>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b33</t>
    </r>
  </si>
  <si>
    <t>Results of checking the regression coefficients by Student's test</t>
  </si>
  <si>
    <t>Checking regression coefficients by Student's test</t>
  </si>
  <si>
    <t>Regression 
coefficients</t>
  </si>
  <si>
    <t>Numerical
 value</t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</si>
  <si>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{b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scheme val="minor"/>
      </rPr>
      <t>}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</si>
  <si>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bi</t>
    </r>
  </si>
  <si>
    <t>Tabular value of 
Student's coefficient</t>
  </si>
  <si>
    <t>Significance</t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</si>
  <si>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0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</si>
  <si>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</si>
  <si>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</si>
  <si>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3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</si>
  <si>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12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</si>
  <si>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13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</si>
  <si>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23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</si>
  <si>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123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</si>
  <si>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11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</si>
  <si>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22</t>
    </r>
  </si>
  <si>
    <r>
      <t>b</t>
    </r>
    <r>
      <rPr>
        <vertAlign val="subscript"/>
        <sz val="11"/>
        <color theme="1"/>
        <rFont val="Calibri"/>
        <family val="2"/>
        <charset val="204"/>
        <scheme val="minor"/>
      </rPr>
      <t>33</t>
    </r>
  </si>
  <si>
    <r>
      <t>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b123</t>
    </r>
  </si>
  <si>
    <r>
      <t xml:space="preserve"> =S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regr</t>
    </r>
    <r>
      <rPr>
        <sz val="11"/>
        <color theme="1"/>
        <rFont val="Calibri"/>
        <family val="2"/>
        <scheme val="minor"/>
      </rPr>
      <t>/x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123</t>
    </r>
  </si>
  <si>
    <t>Проверку можно осуществлять двумя способами: проверка по t-критерию Стьюдента или построение доверительного интервала.</t>
  </si>
  <si>
    <r>
      <t>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</si>
  <si>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Upper level(1)</t>
  </si>
  <si>
    <t>Lower level(-1)</t>
  </si>
  <si>
    <t>Passing 200</t>
  </si>
  <si>
    <t>LL</t>
  </si>
  <si>
    <t>PL</t>
  </si>
  <si>
    <t>PI</t>
  </si>
  <si>
    <t>Caolin 
Content, %</t>
  </si>
  <si>
    <t>Mixture 7</t>
  </si>
  <si>
    <t>Mixture 1</t>
  </si>
  <si>
    <t>Sand 
Content, %</t>
  </si>
  <si>
    <t>Silt 
Content, %</t>
  </si>
  <si>
    <t>Mixture 5</t>
  </si>
  <si>
    <t>Cone 
penetration, mm</t>
  </si>
  <si>
    <t>Water 
content w, %</t>
  </si>
  <si>
    <t>Silt Content</t>
  </si>
  <si>
    <t>example 8.12</t>
  </si>
  <si>
    <t>input parameters</t>
  </si>
  <si>
    <t>output parametre</t>
  </si>
  <si>
    <t xml:space="preserve">
We cannot take the coefficients of the factors used by chance! we should only use the coefficients in this table!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</si>
</sst>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u/>
      <sz val="2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textRotation="90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167639</xdr:colOff>
      <xdr:row>10</xdr:row>
      <xdr:rowOff>91440</xdr:rowOff>
    </xdr:from>
    <xdr:to>
      <xdr:col>6</xdr:col>
      <xdr:colOff>358140</xdr:colOff>
      <xdr:row>14</xdr:row>
      <xdr:rowOff>113005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1AFC4C-D752-44FC-A3D7-6AD7380A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39" y="2453640"/>
          <a:ext cx="4610101" cy="753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335280</xdr:colOff>
      <xdr:row>15</xdr:row>
      <xdr:rowOff>83820</xdr:rowOff>
    </xdr:from>
    <xdr:to>
      <xdr:col>3</xdr:col>
      <xdr:colOff>236220</xdr:colOff>
      <xdr:row>17</xdr:row>
      <xdr:rowOff>99060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7CB0AC7-20A1-4E02-BEBA-BC1467ED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3360420"/>
          <a:ext cx="112014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17</xdr:row>
      <xdr:rowOff>60960</xdr:rowOff>
    </xdr:from>
    <xdr:to>
      <xdr:col>3</xdr:col>
      <xdr:colOff>495300</xdr:colOff>
      <xdr:row>18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BCF4655-4C63-49F9-BFA1-2FF48A50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703320"/>
          <a:ext cx="34290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586740</xdr:colOff>
      <xdr:row>18</xdr:row>
      <xdr:rowOff>167640</xdr:rowOff>
    </xdr:from>
    <xdr:to>
      <xdr:col>3</xdr:col>
      <xdr:colOff>541020</xdr:colOff>
      <xdr:row>20</xdr:row>
      <xdr:rowOff>76200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45A809F-6929-42A9-B4A8-9615D4848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5940" y="3992880"/>
          <a:ext cx="117348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525780</xdr:colOff>
      <xdr:row>20</xdr:row>
      <xdr:rowOff>160020</xdr:rowOff>
    </xdr:from>
    <xdr:to>
      <xdr:col>3</xdr:col>
      <xdr:colOff>472440</xdr:colOff>
      <xdr:row>22</xdr:row>
      <xdr:rowOff>76200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AAEE36E-E14F-44A8-837A-9C346D52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" y="4351020"/>
          <a:ext cx="5562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20</xdr:row>
      <xdr:rowOff>56429</xdr:rowOff>
    </xdr:from>
    <xdr:to>
      <xdr:col>18</xdr:col>
      <xdr:colOff>460242</xdr:colOff>
      <xdr:row>23</xdr:row>
      <xdr:rowOff>22347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98124AC-8700-4297-9585-05E204B8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3714029"/>
          <a:ext cx="11570202" cy="514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53340</xdr:colOff>
      <xdr:row>6</xdr:row>
      <xdr:rowOff>53340</xdr:rowOff>
    </xdr:from>
    <xdr:to>
      <xdr:col>15</xdr:col>
      <xdr:colOff>601980</xdr:colOff>
      <xdr:row>11</xdr:row>
      <xdr:rowOff>91440</xdr:rowOff>
    </xdr:to>
    <xdr:sp macro="" textlink="">
      <xdr:nvSpPr>
        <xdr:cNvPr id="3" name="Стрелка: влево 2">
          <a:extLst>
            <a:ext uri="{FF2B5EF4-FFF2-40B4-BE49-F238E27FC236}">
              <a16:creationId xmlns:a16="http://schemas.microsoft.com/office/drawing/2014/main" id="{74449165-B76D-4583-8813-AAECE176AF95}"/>
            </a:ext>
          </a:extLst>
        </xdr:cNvPr>
        <xdr:cNvSpPr/>
      </xdr:nvSpPr>
      <xdr:spPr>
        <a:xfrm>
          <a:off x="9936480" y="1150620"/>
          <a:ext cx="548640" cy="952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81661</xdr:colOff>
      <xdr:row>24</xdr:row>
      <xdr:rowOff>5161</xdr:rowOff>
    </xdr:from>
    <xdr:to>
      <xdr:col>13</xdr:col>
      <xdr:colOff>579123</xdr:colOff>
      <xdr:row>25</xdr:row>
      <xdr:rowOff>95178</xdr:rowOff>
    </xdr:to>
    <xdr:sp macro="" textlink="">
      <xdr:nvSpPr>
        <xdr:cNvPr id="4" name="Стрелка: вверх 3">
          <a:extLst>
            <a:ext uri="{FF2B5EF4-FFF2-40B4-BE49-F238E27FC236}">
              <a16:creationId xmlns:a16="http://schemas.microsoft.com/office/drawing/2014/main" id="{01EC526B-993B-457F-A2C0-F73BA6AE9D5A}"/>
            </a:ext>
          </a:extLst>
        </xdr:cNvPr>
        <xdr:cNvSpPr/>
      </xdr:nvSpPr>
      <xdr:spPr>
        <a:xfrm rot="16200000">
          <a:off x="5371733" y="933009"/>
          <a:ext cx="272897" cy="719544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53340</xdr:colOff>
      <xdr:row>22</xdr:row>
      <xdr:rowOff>114300</xdr:rowOff>
    </xdr:from>
    <xdr:to>
      <xdr:col>2</xdr:col>
      <xdr:colOff>320040</xdr:colOff>
      <xdr:row>25</xdr:row>
      <xdr:rowOff>38100</xdr:rowOff>
    </xdr:to>
    <xdr:sp macro="" textlink="">
      <xdr:nvSpPr>
        <xdr:cNvPr id="5" name="Стрелка: вверх 4">
          <a:extLst>
            <a:ext uri="{FF2B5EF4-FFF2-40B4-BE49-F238E27FC236}">
              <a16:creationId xmlns:a16="http://schemas.microsoft.com/office/drawing/2014/main" id="{3905DB29-FE98-4761-8ACD-CAB792A97AF1}"/>
            </a:ext>
          </a:extLst>
        </xdr:cNvPr>
        <xdr:cNvSpPr/>
      </xdr:nvSpPr>
      <xdr:spPr>
        <a:xfrm>
          <a:off x="1272540" y="4137660"/>
          <a:ext cx="266700" cy="47244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7</xdr:row>
      <xdr:rowOff>15241</xdr:rowOff>
    </xdr:from>
    <xdr:to>
      <xdr:col>2</xdr:col>
      <xdr:colOff>0</xdr:colOff>
      <xdr:row>9</xdr:row>
      <xdr:rowOff>71729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808E45A-25F0-42E0-B402-B4E750A0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1295401"/>
          <a:ext cx="1188720" cy="4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307188</xdr:colOff>
      <xdr:row>1</xdr:row>
      <xdr:rowOff>106680</xdr:rowOff>
    </xdr:from>
    <xdr:to>
      <xdr:col>16</xdr:col>
      <xdr:colOff>502920</xdr:colOff>
      <xdr:row>9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7F55DC3-7A93-46C1-A663-96872145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588" y="289560"/>
          <a:ext cx="4462932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525780</xdr:colOff>
      <xdr:row>1</xdr:row>
      <xdr:rowOff>129540</xdr:rowOff>
    </xdr:from>
    <xdr:to>
      <xdr:col>10</xdr:col>
      <xdr:colOff>533400</xdr:colOff>
      <xdr:row>3</xdr:row>
      <xdr:rowOff>14302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F8D59A6-8CAB-4C03-858F-A7BD2AA1D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860" y="312420"/>
          <a:ext cx="4274820" cy="281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175260</xdr:rowOff>
    </xdr:from>
    <xdr:to>
      <xdr:col>10</xdr:col>
      <xdr:colOff>487680</xdr:colOff>
      <xdr:row>5</xdr:row>
      <xdr:rowOff>4556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4C010D8-86A5-46A8-9184-92DB6C14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3680" y="754380"/>
          <a:ext cx="4145280" cy="256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190500</xdr:colOff>
      <xdr:row>24</xdr:row>
      <xdr:rowOff>121920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EF60ACA-9438-3609-BFA3-12C80E04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05700" cy="451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workbookViewId="0">
      <selection sqref="A1:A2"/>
    </sheetView>
  </sheetViews>
  <sheetFormatPr defaultRowHeight="14.4" x14ac:dyDescent="0.3"/>
  <cols>
    <col min="1" max="1" width="11.21875" customWidth="1"/>
    <col min="5" max="5" width="31.21875" customWidth="1"/>
  </cols>
  <sheetData>
    <row r="1" spans="1:14" ht="29.4" customHeight="1" x14ac:dyDescent="0.3">
      <c r="A1" s="21" t="s">
        <v>0</v>
      </c>
      <c r="B1" s="21" t="s">
        <v>128</v>
      </c>
      <c r="C1" s="22"/>
      <c r="D1" s="22"/>
      <c r="E1" s="3" t="s">
        <v>129</v>
      </c>
      <c r="F1" s="23" t="s">
        <v>17</v>
      </c>
      <c r="G1" s="24"/>
      <c r="H1" s="24"/>
      <c r="I1" s="24"/>
      <c r="J1" s="24"/>
      <c r="K1" s="24"/>
      <c r="L1" s="24"/>
      <c r="M1" s="24"/>
      <c r="N1" s="24"/>
    </row>
    <row r="2" spans="1:14" ht="28.8" x14ac:dyDescent="0.3">
      <c r="A2" s="22"/>
      <c r="B2" s="3" t="s">
        <v>1</v>
      </c>
      <c r="C2" s="3" t="s">
        <v>2</v>
      </c>
      <c r="D2" s="3" t="s">
        <v>3</v>
      </c>
      <c r="E2" s="3" t="s">
        <v>12</v>
      </c>
      <c r="F2" s="25"/>
      <c r="G2" s="24"/>
      <c r="H2" s="24"/>
      <c r="I2" s="24"/>
      <c r="J2" s="24"/>
      <c r="K2" s="24"/>
      <c r="L2" s="24"/>
      <c r="M2" s="24"/>
      <c r="N2" s="24"/>
    </row>
    <row r="3" spans="1:14" x14ac:dyDescent="0.3">
      <c r="A3" s="2">
        <v>1</v>
      </c>
      <c r="B3" s="4">
        <v>650</v>
      </c>
      <c r="C3" s="4">
        <v>176</v>
      </c>
      <c r="D3" s="4">
        <v>6.5</v>
      </c>
      <c r="E3" s="11">
        <v>145.19999999999999</v>
      </c>
      <c r="F3" s="25"/>
      <c r="G3" s="24"/>
      <c r="H3" s="24"/>
      <c r="I3" s="24"/>
      <c r="J3" s="24"/>
      <c r="K3" s="24"/>
      <c r="L3" s="24"/>
      <c r="M3" s="24"/>
      <c r="N3" s="24"/>
    </row>
    <row r="4" spans="1:14" x14ac:dyDescent="0.3">
      <c r="A4" s="2">
        <v>2</v>
      </c>
      <c r="B4" s="4">
        <v>620</v>
      </c>
      <c r="C4" s="4">
        <v>174</v>
      </c>
      <c r="D4" s="4">
        <v>6.2</v>
      </c>
      <c r="E4" s="11">
        <v>140.4</v>
      </c>
      <c r="F4" s="25"/>
      <c r="G4" s="24"/>
      <c r="H4" s="24"/>
      <c r="I4" s="24"/>
      <c r="J4" s="24"/>
      <c r="K4" s="24"/>
      <c r="L4" s="24"/>
      <c r="M4" s="24"/>
      <c r="N4" s="24"/>
    </row>
    <row r="5" spans="1:14" x14ac:dyDescent="0.3">
      <c r="A5" s="2">
        <v>3</v>
      </c>
      <c r="B5" s="4">
        <v>580</v>
      </c>
      <c r="C5" s="4">
        <v>174</v>
      </c>
      <c r="D5" s="4">
        <v>5.8</v>
      </c>
      <c r="E5" s="11">
        <v>138.69999999999999</v>
      </c>
      <c r="F5" s="25"/>
      <c r="G5" s="24"/>
      <c r="H5" s="24"/>
      <c r="I5" s="24"/>
      <c r="J5" s="24"/>
      <c r="K5" s="24"/>
      <c r="L5" s="24"/>
      <c r="M5" s="24"/>
      <c r="N5" s="24"/>
    </row>
    <row r="6" spans="1:14" x14ac:dyDescent="0.3">
      <c r="A6" s="2">
        <v>4</v>
      </c>
      <c r="B6" s="4">
        <v>550</v>
      </c>
      <c r="C6" s="4">
        <v>160</v>
      </c>
      <c r="D6" s="4">
        <v>5.5</v>
      </c>
      <c r="E6" s="11">
        <v>134.1</v>
      </c>
      <c r="F6" s="25"/>
      <c r="G6" s="24"/>
      <c r="H6" s="24"/>
      <c r="I6" s="24"/>
      <c r="J6" s="24"/>
      <c r="K6" s="24"/>
      <c r="L6" s="24"/>
      <c r="M6" s="24"/>
      <c r="N6" s="24"/>
    </row>
    <row r="7" spans="1:14" x14ac:dyDescent="0.3">
      <c r="A7" s="2">
        <v>5</v>
      </c>
      <c r="B7" s="4">
        <v>520</v>
      </c>
      <c r="C7" s="4">
        <v>140</v>
      </c>
      <c r="D7" s="4">
        <v>5.5</v>
      </c>
      <c r="E7" s="11">
        <v>148.19999999999999</v>
      </c>
      <c r="F7" s="25"/>
      <c r="G7" s="24"/>
      <c r="H7" s="24"/>
      <c r="I7" s="24"/>
      <c r="J7" s="24"/>
      <c r="K7" s="24"/>
      <c r="L7" s="24"/>
      <c r="M7" s="24"/>
      <c r="N7" s="24"/>
    </row>
    <row r="8" spans="1:14" x14ac:dyDescent="0.3">
      <c r="A8" s="2">
        <v>6</v>
      </c>
      <c r="B8" s="4">
        <v>500</v>
      </c>
      <c r="C8" s="4">
        <v>145</v>
      </c>
      <c r="D8" s="4">
        <v>5.2</v>
      </c>
      <c r="E8" s="11">
        <v>135.19999999999999</v>
      </c>
      <c r="F8" s="25"/>
      <c r="G8" s="24"/>
      <c r="H8" s="24"/>
      <c r="I8" s="24"/>
      <c r="J8" s="24"/>
      <c r="K8" s="24"/>
      <c r="L8" s="24"/>
      <c r="M8" s="24"/>
      <c r="N8" s="24"/>
    </row>
    <row r="9" spans="1:14" x14ac:dyDescent="0.3">
      <c r="A9" s="2">
        <v>7</v>
      </c>
      <c r="B9" s="4">
        <v>480</v>
      </c>
      <c r="C9" s="4">
        <v>144</v>
      </c>
      <c r="D9" s="4">
        <v>5</v>
      </c>
      <c r="E9" s="11">
        <v>133</v>
      </c>
      <c r="F9" s="25"/>
      <c r="G9" s="24"/>
      <c r="H9" s="24"/>
      <c r="I9" s="24"/>
      <c r="J9" s="24"/>
      <c r="K9" s="24"/>
      <c r="L9" s="24"/>
      <c r="M9" s="24"/>
      <c r="N9" s="24"/>
    </row>
    <row r="10" spans="1:14" x14ac:dyDescent="0.3">
      <c r="A10" s="2">
        <v>8</v>
      </c>
      <c r="B10" s="4">
        <v>450</v>
      </c>
      <c r="C10" s="4">
        <v>120</v>
      </c>
      <c r="D10" s="4">
        <v>5</v>
      </c>
      <c r="E10" s="11">
        <v>141.5</v>
      </c>
      <c r="F10" s="25"/>
      <c r="G10" s="24"/>
      <c r="H10" s="24"/>
      <c r="I10" s="24"/>
      <c r="J10" s="24"/>
      <c r="K10" s="24"/>
      <c r="L10" s="24"/>
      <c r="M10" s="24"/>
      <c r="N10" s="24"/>
    </row>
    <row r="11" spans="1:14" x14ac:dyDescent="0.3">
      <c r="A11" s="2">
        <v>9</v>
      </c>
      <c r="B11" s="4">
        <v>650</v>
      </c>
      <c r="C11" s="4">
        <v>200</v>
      </c>
      <c r="D11" s="4">
        <v>7</v>
      </c>
      <c r="E11" s="11">
        <v>124.2</v>
      </c>
      <c r="F11" s="25"/>
      <c r="G11" s="24"/>
      <c r="H11" s="24"/>
      <c r="I11" s="24"/>
      <c r="J11" s="24"/>
      <c r="K11" s="24"/>
      <c r="L11" s="24"/>
      <c r="M11" s="24"/>
      <c r="N11" s="24"/>
    </row>
    <row r="12" spans="1:14" x14ac:dyDescent="0.3">
      <c r="A12" s="2">
        <v>10</v>
      </c>
      <c r="B12" s="4">
        <v>600</v>
      </c>
      <c r="C12" s="4">
        <v>186</v>
      </c>
      <c r="D12" s="4">
        <v>6.5</v>
      </c>
      <c r="E12" s="11">
        <v>130.1</v>
      </c>
      <c r="F12" s="25"/>
      <c r="G12" s="24"/>
      <c r="H12" s="24"/>
      <c r="I12" s="24"/>
      <c r="J12" s="24"/>
      <c r="K12" s="24"/>
      <c r="L12" s="24"/>
      <c r="M12" s="24"/>
      <c r="N12" s="24"/>
    </row>
    <row r="13" spans="1:14" x14ac:dyDescent="0.3">
      <c r="A13" s="2">
        <v>11</v>
      </c>
      <c r="B13" s="4">
        <v>630</v>
      </c>
      <c r="C13" s="4">
        <v>170</v>
      </c>
      <c r="D13" s="4">
        <v>6.5</v>
      </c>
      <c r="E13" s="11">
        <v>149.30000000000001</v>
      </c>
      <c r="F13" s="25"/>
      <c r="G13" s="24"/>
      <c r="H13" s="24"/>
      <c r="I13" s="24"/>
      <c r="J13" s="24"/>
      <c r="K13" s="24"/>
      <c r="L13" s="24"/>
      <c r="M13" s="24"/>
      <c r="N13" s="24"/>
    </row>
    <row r="14" spans="1:14" x14ac:dyDescent="0.3">
      <c r="A14" s="2">
        <v>12</v>
      </c>
      <c r="B14" s="4">
        <v>470</v>
      </c>
      <c r="C14" s="4">
        <v>132</v>
      </c>
      <c r="D14" s="4">
        <v>5</v>
      </c>
      <c r="E14" s="11">
        <v>139.30000000000001</v>
      </c>
      <c r="F14" s="25"/>
      <c r="G14" s="24"/>
      <c r="H14" s="24"/>
      <c r="I14" s="24"/>
      <c r="J14" s="24"/>
      <c r="K14" s="24"/>
      <c r="L14" s="24"/>
      <c r="M14" s="24"/>
      <c r="N14" s="24"/>
    </row>
  </sheetData>
  <mergeCells count="3">
    <mergeCell ref="A1:A2"/>
    <mergeCell ref="B1:D1"/>
    <mergeCell ref="F1:N1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6152-E416-45AD-99AF-D20AA34B8D51}">
  <dimension ref="A1"/>
  <sheetViews>
    <sheetView tabSelected="1" workbookViewId="0">
      <selection activeCell="R14" sqref="R1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887D-90E3-4A85-8AD5-D44E853420AD}">
  <dimension ref="A1:M22"/>
  <sheetViews>
    <sheetView topLeftCell="A37" zoomScaleNormal="100" workbookViewId="0">
      <selection activeCell="F17" sqref="F17"/>
    </sheetView>
  </sheetViews>
  <sheetFormatPr defaultRowHeight="14.4" x14ac:dyDescent="0.3"/>
  <cols>
    <col min="1" max="1" width="17.77734375" customWidth="1"/>
    <col min="5" max="6" width="18.88671875" customWidth="1"/>
    <col min="10" max="10" width="15.88671875" customWidth="1"/>
  </cols>
  <sheetData>
    <row r="1" spans="1:10" x14ac:dyDescent="0.3">
      <c r="A1" s="22" t="s">
        <v>4</v>
      </c>
      <c r="B1" s="22"/>
      <c r="C1" s="22"/>
      <c r="D1" s="22"/>
      <c r="E1" s="22"/>
    </row>
    <row r="2" spans="1:10" x14ac:dyDescent="0.3">
      <c r="A2" s="26" t="s">
        <v>8</v>
      </c>
      <c r="B2" s="26"/>
      <c r="C2" s="26"/>
      <c r="D2" s="26"/>
      <c r="E2" s="26"/>
    </row>
    <row r="3" spans="1:10" ht="43.2" x14ac:dyDescent="0.3">
      <c r="A3" s="5" t="s">
        <v>5</v>
      </c>
      <c r="B3" s="18" t="s">
        <v>117</v>
      </c>
      <c r="C3" s="18" t="s">
        <v>115</v>
      </c>
      <c r="D3" s="18" t="s">
        <v>126</v>
      </c>
      <c r="E3" s="6" t="s">
        <v>12</v>
      </c>
    </row>
    <row r="4" spans="1:10" x14ac:dyDescent="0.3">
      <c r="A4" s="5" t="s">
        <v>6</v>
      </c>
      <c r="B4" s="7" t="s">
        <v>9</v>
      </c>
      <c r="C4" s="7" t="s">
        <v>10</v>
      </c>
      <c r="D4" s="7" t="s">
        <v>11</v>
      </c>
      <c r="E4" s="2" t="s">
        <v>13</v>
      </c>
    </row>
    <row r="5" spans="1:10" x14ac:dyDescent="0.3">
      <c r="A5" s="5" t="s">
        <v>112</v>
      </c>
      <c r="B5" s="2">
        <v>32.520000000000003</v>
      </c>
      <c r="C5" s="2">
        <v>59.15</v>
      </c>
      <c r="D5" s="2">
        <v>80</v>
      </c>
      <c r="E5" s="2" t="s">
        <v>14</v>
      </c>
    </row>
    <row r="6" spans="1:10" x14ac:dyDescent="0.3">
      <c r="A6" s="5" t="s">
        <v>7</v>
      </c>
      <c r="B6" s="2">
        <f>(B5+B7)/2</f>
        <v>23.3</v>
      </c>
      <c r="C6" s="2">
        <f t="shared" ref="C6:D6" si="0">(C5+C7)/2</f>
        <v>42.59</v>
      </c>
      <c r="D6" s="2">
        <f t="shared" si="0"/>
        <v>48</v>
      </c>
      <c r="E6" s="2" t="s">
        <v>14</v>
      </c>
    </row>
    <row r="7" spans="1:10" x14ac:dyDescent="0.3">
      <c r="A7" s="5" t="s">
        <v>113</v>
      </c>
      <c r="B7" s="2">
        <v>14.08</v>
      </c>
      <c r="C7" s="2">
        <v>26.03</v>
      </c>
      <c r="D7" s="2">
        <v>16</v>
      </c>
      <c r="E7" s="2" t="s">
        <v>14</v>
      </c>
    </row>
    <row r="8" spans="1:10" x14ac:dyDescent="0.3">
      <c r="A8" s="27" t="s">
        <v>18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3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27.6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7" spans="5:13" x14ac:dyDescent="0.3">
      <c r="E17" t="s">
        <v>19</v>
      </c>
    </row>
    <row r="18" spans="5:13" x14ac:dyDescent="0.3">
      <c r="E18" s="8" t="s">
        <v>20</v>
      </c>
      <c r="F18" s="8"/>
      <c r="G18" s="8"/>
      <c r="H18" s="8"/>
      <c r="I18" s="9"/>
      <c r="J18" s="9"/>
      <c r="K18" s="9"/>
      <c r="L18" s="9"/>
      <c r="M18" s="9"/>
    </row>
    <row r="19" spans="5:13" x14ac:dyDescent="0.3">
      <c r="E19" s="8" t="s">
        <v>21</v>
      </c>
      <c r="F19" s="8"/>
      <c r="G19" s="8"/>
      <c r="H19" s="8"/>
      <c r="I19" s="9"/>
      <c r="J19" s="9"/>
      <c r="K19" s="9"/>
      <c r="L19" s="9"/>
      <c r="M19" s="9"/>
    </row>
    <row r="20" spans="5:13" x14ac:dyDescent="0.3">
      <c r="E20" s="9" t="s">
        <v>22</v>
      </c>
      <c r="F20" s="9"/>
      <c r="G20" s="9"/>
      <c r="H20" s="9"/>
      <c r="I20" s="8"/>
      <c r="J20" s="8"/>
      <c r="K20" s="8"/>
      <c r="L20" s="8"/>
      <c r="M20" s="8"/>
    </row>
    <row r="21" spans="5:13" x14ac:dyDescent="0.3">
      <c r="E21" s="8" t="s">
        <v>23</v>
      </c>
      <c r="F21" s="8"/>
      <c r="G21" s="8"/>
      <c r="H21" s="8"/>
      <c r="I21" s="9"/>
      <c r="J21" s="9"/>
      <c r="K21" s="9"/>
      <c r="L21" s="9"/>
      <c r="M21" s="9"/>
    </row>
    <row r="22" spans="5:13" x14ac:dyDescent="0.3">
      <c r="E22" s="8" t="s">
        <v>24</v>
      </c>
      <c r="F22" s="8"/>
      <c r="G22" s="8"/>
      <c r="H22" s="8"/>
      <c r="I22" s="9"/>
      <c r="J22" s="9"/>
      <c r="K22" s="9"/>
      <c r="L22" s="9"/>
      <c r="M22" s="9"/>
    </row>
  </sheetData>
  <mergeCells count="4">
    <mergeCell ref="A1:E1"/>
    <mergeCell ref="A2:E2"/>
    <mergeCell ref="A8:E10"/>
    <mergeCell ref="F8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3B6B-05EE-44B3-A323-A2D4A53B05A4}">
  <dimension ref="A1:U24"/>
  <sheetViews>
    <sheetView zoomScaleNormal="100" workbookViewId="0">
      <selection activeCell="L25" sqref="L25"/>
    </sheetView>
  </sheetViews>
  <sheetFormatPr defaultRowHeight="14.4" x14ac:dyDescent="0.3"/>
  <cols>
    <col min="1" max="10" width="8.88671875" style="1"/>
    <col min="11" max="11" width="11.88671875" style="1" customWidth="1"/>
    <col min="12" max="13" width="11.77734375" style="1" customWidth="1"/>
    <col min="14" max="14" width="10.88671875" style="1" customWidth="1"/>
    <col min="15" max="15" width="8.88671875" style="1"/>
  </cols>
  <sheetData>
    <row r="1" spans="1:21" x14ac:dyDescent="0.3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1" x14ac:dyDescent="0.3">
      <c r="A2" s="2" t="s">
        <v>16</v>
      </c>
      <c r="B2" s="2" t="s">
        <v>38</v>
      </c>
      <c r="C2" s="2" t="s">
        <v>39</v>
      </c>
      <c r="D2" s="2" t="s">
        <v>40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2" t="s">
        <v>31</v>
      </c>
      <c r="L2" s="2" t="s">
        <v>33</v>
      </c>
      <c r="M2" s="2" t="s">
        <v>35</v>
      </c>
      <c r="N2" s="2" t="s">
        <v>36</v>
      </c>
      <c r="O2" s="2" t="s">
        <v>32</v>
      </c>
    </row>
    <row r="3" spans="1:21" x14ac:dyDescent="0.3">
      <c r="A3" s="2">
        <v>1</v>
      </c>
      <c r="B3" s="4">
        <f>'boundaries '!B7</f>
        <v>14.08</v>
      </c>
      <c r="C3" s="4">
        <f>'boundaries '!C7</f>
        <v>26.03</v>
      </c>
      <c r="D3" s="4">
        <f>'boundaries '!D7</f>
        <v>16</v>
      </c>
      <c r="E3" s="2">
        <v>1</v>
      </c>
      <c r="F3" s="2">
        <v>1</v>
      </c>
      <c r="G3" s="2">
        <v>1</v>
      </c>
      <c r="H3" s="2">
        <f>E3*F3</f>
        <v>1</v>
      </c>
      <c r="I3" s="2">
        <f>E3*G3</f>
        <v>1</v>
      </c>
      <c r="J3" s="2">
        <f>F3*G3</f>
        <v>1</v>
      </c>
      <c r="K3" s="2">
        <f>E3*F3*G3</f>
        <v>1</v>
      </c>
      <c r="L3" s="16">
        <f>E3*E3-0.7303</f>
        <v>0.26970000000000005</v>
      </c>
      <c r="M3" s="16">
        <f>F3*F3-0.7303</f>
        <v>0.26970000000000005</v>
      </c>
      <c r="N3" s="16">
        <f>G3*G3-0.7303</f>
        <v>0.26970000000000005</v>
      </c>
      <c r="O3" s="4">
        <v>141.5</v>
      </c>
      <c r="Q3" s="29" t="s">
        <v>37</v>
      </c>
      <c r="R3" s="29"/>
      <c r="S3" s="29"/>
      <c r="U3">
        <f>($O$17-O3)^2</f>
        <v>30.25</v>
      </c>
    </row>
    <row r="4" spans="1:21" x14ac:dyDescent="0.3">
      <c r="A4" s="2">
        <v>2</v>
      </c>
      <c r="B4" s="4">
        <f>'boundaries '!B5</f>
        <v>32.520000000000003</v>
      </c>
      <c r="C4" s="4">
        <f>'boundaries '!C7</f>
        <v>26.03</v>
      </c>
      <c r="D4" s="4">
        <f>'boundaries '!D7</f>
        <v>16</v>
      </c>
      <c r="E4" s="2">
        <v>-1</v>
      </c>
      <c r="F4" s="2">
        <v>1</v>
      </c>
      <c r="G4" s="2">
        <v>1</v>
      </c>
      <c r="H4" s="2">
        <f t="shared" ref="H4:H17" si="0">E4*F4</f>
        <v>-1</v>
      </c>
      <c r="I4" s="2">
        <f t="shared" ref="I4:I17" si="1">E4*G4</f>
        <v>-1</v>
      </c>
      <c r="J4" s="2">
        <f t="shared" ref="J4:J17" si="2">F4*G4</f>
        <v>1</v>
      </c>
      <c r="K4" s="2">
        <f t="shared" ref="K4:K17" si="3">E4*F4*G4</f>
        <v>-1</v>
      </c>
      <c r="L4" s="16">
        <f t="shared" ref="L4:L17" si="4">E4*E4-0.7303</f>
        <v>0.26970000000000005</v>
      </c>
      <c r="M4" s="16">
        <f t="shared" ref="M4:M17" si="5">F4*F4-0.7303</f>
        <v>0.26970000000000005</v>
      </c>
      <c r="N4" s="16">
        <f t="shared" ref="N4:N17" si="6">G4*G4-0.7303</f>
        <v>0.26970000000000005</v>
      </c>
      <c r="O4" s="4">
        <v>134</v>
      </c>
      <c r="Q4" s="29"/>
      <c r="R4" s="29"/>
      <c r="S4" s="29"/>
      <c r="U4">
        <f t="shared" ref="U4:U17" si="7">($O$17-O4)^2</f>
        <v>4</v>
      </c>
    </row>
    <row r="5" spans="1:21" x14ac:dyDescent="0.3">
      <c r="A5" s="2">
        <v>3</v>
      </c>
      <c r="B5" s="4">
        <f>'boundaries '!B7</f>
        <v>14.08</v>
      </c>
      <c r="C5" s="4">
        <f>'boundaries '!C5</f>
        <v>59.15</v>
      </c>
      <c r="D5" s="4">
        <f>'boundaries '!D7</f>
        <v>16</v>
      </c>
      <c r="E5" s="2">
        <v>1</v>
      </c>
      <c r="F5" s="2">
        <v>-1</v>
      </c>
      <c r="G5" s="2">
        <v>1</v>
      </c>
      <c r="H5" s="2">
        <f t="shared" si="0"/>
        <v>-1</v>
      </c>
      <c r="I5" s="2">
        <f t="shared" si="1"/>
        <v>1</v>
      </c>
      <c r="J5" s="2">
        <f t="shared" si="2"/>
        <v>-1</v>
      </c>
      <c r="K5" s="2">
        <f t="shared" si="3"/>
        <v>-1</v>
      </c>
      <c r="L5" s="16">
        <f t="shared" si="4"/>
        <v>0.26970000000000005</v>
      </c>
      <c r="M5" s="16">
        <f t="shared" si="5"/>
        <v>0.26970000000000005</v>
      </c>
      <c r="N5" s="16">
        <f t="shared" si="6"/>
        <v>0.26970000000000005</v>
      </c>
      <c r="O5" s="4">
        <v>137</v>
      </c>
      <c r="Q5" s="29"/>
      <c r="R5" s="29"/>
      <c r="S5" s="29"/>
      <c r="U5">
        <f t="shared" si="7"/>
        <v>1</v>
      </c>
    </row>
    <row r="6" spans="1:21" x14ac:dyDescent="0.3">
      <c r="A6" s="2">
        <v>4</v>
      </c>
      <c r="B6" s="4">
        <f>'boundaries '!B5</f>
        <v>32.520000000000003</v>
      </c>
      <c r="C6" s="4">
        <f>'boundaries '!C5</f>
        <v>59.15</v>
      </c>
      <c r="D6" s="4">
        <f>'boundaries '!D7</f>
        <v>16</v>
      </c>
      <c r="E6" s="2">
        <v>-1</v>
      </c>
      <c r="F6" s="2">
        <v>-1</v>
      </c>
      <c r="G6" s="2">
        <v>1</v>
      </c>
      <c r="H6" s="2">
        <f t="shared" si="0"/>
        <v>1</v>
      </c>
      <c r="I6" s="2">
        <f t="shared" si="1"/>
        <v>-1</v>
      </c>
      <c r="J6" s="2">
        <f t="shared" si="2"/>
        <v>-1</v>
      </c>
      <c r="K6" s="2">
        <f t="shared" si="3"/>
        <v>1</v>
      </c>
      <c r="L6" s="16">
        <f t="shared" si="4"/>
        <v>0.26970000000000005</v>
      </c>
      <c r="M6" s="16">
        <f t="shared" si="5"/>
        <v>0.26970000000000005</v>
      </c>
      <c r="N6" s="16">
        <f t="shared" si="6"/>
        <v>0.26970000000000005</v>
      </c>
      <c r="O6" s="4">
        <v>124</v>
      </c>
      <c r="Q6" s="29"/>
      <c r="R6" s="29"/>
      <c r="S6" s="29"/>
      <c r="U6">
        <f t="shared" si="7"/>
        <v>144</v>
      </c>
    </row>
    <row r="7" spans="1:21" x14ac:dyDescent="0.3">
      <c r="A7" s="2">
        <v>5</v>
      </c>
      <c r="B7" s="4">
        <f>'boundaries '!B7</f>
        <v>14.08</v>
      </c>
      <c r="C7" s="4">
        <f>'boundaries '!C7</f>
        <v>26.03</v>
      </c>
      <c r="D7" s="4">
        <f>'boundaries '!D5</f>
        <v>80</v>
      </c>
      <c r="E7" s="2">
        <v>1</v>
      </c>
      <c r="F7" s="2">
        <v>1</v>
      </c>
      <c r="G7" s="2">
        <v>-1</v>
      </c>
      <c r="H7" s="2">
        <f t="shared" si="0"/>
        <v>1</v>
      </c>
      <c r="I7" s="2">
        <f t="shared" si="1"/>
        <v>-1</v>
      </c>
      <c r="J7" s="2">
        <f t="shared" si="2"/>
        <v>-1</v>
      </c>
      <c r="K7" s="2">
        <f t="shared" si="3"/>
        <v>-1</v>
      </c>
      <c r="L7" s="16">
        <f t="shared" si="4"/>
        <v>0.26970000000000005</v>
      </c>
      <c r="M7" s="16">
        <f t="shared" si="5"/>
        <v>0.26970000000000005</v>
      </c>
      <c r="N7" s="16">
        <f t="shared" si="6"/>
        <v>0.26970000000000005</v>
      </c>
      <c r="O7" s="4">
        <v>141.5</v>
      </c>
      <c r="Q7" s="29"/>
      <c r="R7" s="29"/>
      <c r="S7" s="29"/>
      <c r="U7">
        <f t="shared" si="7"/>
        <v>30.25</v>
      </c>
    </row>
    <row r="8" spans="1:21" x14ac:dyDescent="0.3">
      <c r="A8" s="2">
        <v>6</v>
      </c>
      <c r="B8" s="4">
        <f>'boundaries '!B5</f>
        <v>32.520000000000003</v>
      </c>
      <c r="C8" s="4">
        <f>'boundaries '!C7</f>
        <v>26.03</v>
      </c>
      <c r="D8" s="4">
        <f>'boundaries '!D5</f>
        <v>80</v>
      </c>
      <c r="E8" s="2">
        <v>-1</v>
      </c>
      <c r="F8" s="2">
        <v>1</v>
      </c>
      <c r="G8" s="2">
        <v>-1</v>
      </c>
      <c r="H8" s="2">
        <f t="shared" si="0"/>
        <v>-1</v>
      </c>
      <c r="I8" s="2">
        <f t="shared" si="1"/>
        <v>1</v>
      </c>
      <c r="J8" s="2">
        <f t="shared" si="2"/>
        <v>-1</v>
      </c>
      <c r="K8" s="2">
        <f t="shared" si="3"/>
        <v>1</v>
      </c>
      <c r="L8" s="16">
        <f t="shared" si="4"/>
        <v>0.26970000000000005</v>
      </c>
      <c r="M8" s="16">
        <f t="shared" si="5"/>
        <v>0.26970000000000005</v>
      </c>
      <c r="N8" s="16">
        <f t="shared" si="6"/>
        <v>0.26970000000000005</v>
      </c>
      <c r="O8" s="4">
        <v>139</v>
      </c>
      <c r="Q8" s="29"/>
      <c r="R8" s="29"/>
      <c r="S8" s="29"/>
      <c r="U8">
        <f t="shared" si="7"/>
        <v>9</v>
      </c>
    </row>
    <row r="9" spans="1:21" x14ac:dyDescent="0.3">
      <c r="A9" s="2">
        <v>7</v>
      </c>
      <c r="B9" s="4">
        <f>'boundaries '!B7</f>
        <v>14.08</v>
      </c>
      <c r="C9" s="4">
        <f>'boundaries '!C5</f>
        <v>59.15</v>
      </c>
      <c r="D9" s="4">
        <f>'boundaries '!D5</f>
        <v>80</v>
      </c>
      <c r="E9" s="2">
        <v>1</v>
      </c>
      <c r="F9" s="2">
        <v>-1</v>
      </c>
      <c r="G9" s="2">
        <v>-1</v>
      </c>
      <c r="H9" s="2">
        <f t="shared" si="0"/>
        <v>-1</v>
      </c>
      <c r="I9" s="2">
        <f t="shared" si="1"/>
        <v>-1</v>
      </c>
      <c r="J9" s="2">
        <f t="shared" si="2"/>
        <v>1</v>
      </c>
      <c r="K9" s="2">
        <f t="shared" si="3"/>
        <v>1</v>
      </c>
      <c r="L9" s="16">
        <f t="shared" si="4"/>
        <v>0.26970000000000005</v>
      </c>
      <c r="M9" s="16">
        <f t="shared" si="5"/>
        <v>0.26970000000000005</v>
      </c>
      <c r="N9" s="16">
        <f t="shared" si="6"/>
        <v>0.26970000000000005</v>
      </c>
      <c r="O9" s="4">
        <v>134</v>
      </c>
      <c r="Q9" s="29"/>
      <c r="R9" s="29"/>
      <c r="S9" s="29"/>
      <c r="U9">
        <f t="shared" si="7"/>
        <v>4</v>
      </c>
    </row>
    <row r="10" spans="1:21" x14ac:dyDescent="0.3">
      <c r="A10" s="2">
        <v>8</v>
      </c>
      <c r="B10" s="4">
        <f>'boundaries '!B5</f>
        <v>32.520000000000003</v>
      </c>
      <c r="C10" s="4">
        <f>'boundaries '!C5</f>
        <v>59.15</v>
      </c>
      <c r="D10" s="4">
        <f>'boundaries '!D5</f>
        <v>80</v>
      </c>
      <c r="E10" s="2">
        <v>-1</v>
      </c>
      <c r="F10" s="2">
        <v>-1</v>
      </c>
      <c r="G10" s="2">
        <v>-1</v>
      </c>
      <c r="H10" s="2">
        <f t="shared" si="0"/>
        <v>1</v>
      </c>
      <c r="I10" s="2">
        <f t="shared" si="1"/>
        <v>1</v>
      </c>
      <c r="J10" s="2">
        <f t="shared" si="2"/>
        <v>1</v>
      </c>
      <c r="K10" s="2">
        <f t="shared" si="3"/>
        <v>-1</v>
      </c>
      <c r="L10" s="16">
        <f t="shared" si="4"/>
        <v>0.26970000000000005</v>
      </c>
      <c r="M10" s="16">
        <f t="shared" si="5"/>
        <v>0.26970000000000005</v>
      </c>
      <c r="N10" s="16">
        <f t="shared" si="6"/>
        <v>0.26970000000000005</v>
      </c>
      <c r="O10" s="4">
        <v>125</v>
      </c>
      <c r="Q10" s="29"/>
      <c r="R10" s="29"/>
      <c r="S10" s="29"/>
      <c r="U10">
        <f t="shared" si="7"/>
        <v>121</v>
      </c>
    </row>
    <row r="11" spans="1:21" x14ac:dyDescent="0.3">
      <c r="A11" s="2">
        <v>9</v>
      </c>
      <c r="B11" s="4">
        <f>'boundaries '!B7-'boundaries '!B7*0.2154</f>
        <v>11.047167999999999</v>
      </c>
      <c r="C11" s="4">
        <f>'boundaries '!C6</f>
        <v>42.59</v>
      </c>
      <c r="D11" s="4">
        <f>'boundaries '!D6</f>
        <v>48</v>
      </c>
      <c r="E11" s="2">
        <v>1.2154</v>
      </c>
      <c r="F11" s="2">
        <v>0</v>
      </c>
      <c r="G11" s="2">
        <v>0</v>
      </c>
      <c r="H11" s="2">
        <f t="shared" si="0"/>
        <v>0</v>
      </c>
      <c r="I11" s="2">
        <f t="shared" si="1"/>
        <v>0</v>
      </c>
      <c r="J11" s="2">
        <f t="shared" si="2"/>
        <v>0</v>
      </c>
      <c r="K11" s="2">
        <f t="shared" si="3"/>
        <v>0</v>
      </c>
      <c r="L11" s="16">
        <f t="shared" si="4"/>
        <v>0.74689716000000006</v>
      </c>
      <c r="M11" s="16">
        <f t="shared" si="5"/>
        <v>-0.73029999999999995</v>
      </c>
      <c r="N11" s="16">
        <f t="shared" si="6"/>
        <v>-0.73029999999999995</v>
      </c>
      <c r="O11" s="4">
        <v>131</v>
      </c>
      <c r="Q11" s="29"/>
      <c r="R11" s="29"/>
      <c r="S11" s="29"/>
      <c r="U11">
        <f t="shared" si="7"/>
        <v>25</v>
      </c>
    </row>
    <row r="12" spans="1:21" x14ac:dyDescent="0.3">
      <c r="A12" s="2">
        <v>10</v>
      </c>
      <c r="B12" s="4">
        <f>'boundaries '!B5+'boundaries '!B5*0.2154</f>
        <v>39.524808000000007</v>
      </c>
      <c r="C12" s="4">
        <f>'boundaries '!C6</f>
        <v>42.59</v>
      </c>
      <c r="D12" s="4">
        <f>'boundaries '!D6</f>
        <v>48</v>
      </c>
      <c r="E12" s="2">
        <v>-1.2154</v>
      </c>
      <c r="F12" s="2">
        <v>0</v>
      </c>
      <c r="G12" s="2">
        <v>0</v>
      </c>
      <c r="H12" s="2">
        <f t="shared" si="0"/>
        <v>0</v>
      </c>
      <c r="I12" s="2">
        <f t="shared" si="1"/>
        <v>0</v>
      </c>
      <c r="J12" s="2">
        <f t="shared" si="2"/>
        <v>0</v>
      </c>
      <c r="K12" s="2">
        <f t="shared" si="3"/>
        <v>0</v>
      </c>
      <c r="L12" s="16">
        <f t="shared" si="4"/>
        <v>0.74689716000000006</v>
      </c>
      <c r="M12" s="16">
        <f t="shared" si="5"/>
        <v>-0.73029999999999995</v>
      </c>
      <c r="N12" s="16">
        <f t="shared" si="6"/>
        <v>-0.73029999999999995</v>
      </c>
      <c r="O12" s="4">
        <v>149</v>
      </c>
      <c r="Q12" s="29"/>
      <c r="R12" s="29"/>
      <c r="S12" s="29"/>
      <c r="U12">
        <f t="shared" si="7"/>
        <v>169</v>
      </c>
    </row>
    <row r="13" spans="1:21" x14ac:dyDescent="0.3">
      <c r="A13" s="2">
        <v>11</v>
      </c>
      <c r="B13" s="4">
        <f>'boundaries '!B6</f>
        <v>23.3</v>
      </c>
      <c r="C13" s="4">
        <f>'boundaries '!C7-'boundaries '!C7*0.2154</f>
        <v>20.423138000000002</v>
      </c>
      <c r="D13" s="4">
        <f>'boundaries '!D6</f>
        <v>48</v>
      </c>
      <c r="E13" s="2">
        <v>0</v>
      </c>
      <c r="F13" s="2">
        <v>1.2154</v>
      </c>
      <c r="G13" s="2">
        <v>0</v>
      </c>
      <c r="H13" s="2">
        <f t="shared" si="0"/>
        <v>0</v>
      </c>
      <c r="I13" s="2">
        <f t="shared" si="1"/>
        <v>0</v>
      </c>
      <c r="J13" s="2">
        <f t="shared" si="2"/>
        <v>0</v>
      </c>
      <c r="K13" s="2">
        <f t="shared" si="3"/>
        <v>0</v>
      </c>
      <c r="L13" s="16">
        <f t="shared" si="4"/>
        <v>-0.73029999999999995</v>
      </c>
      <c r="M13" s="16">
        <f t="shared" si="5"/>
        <v>0.74689716000000006</v>
      </c>
      <c r="N13" s="16">
        <f t="shared" si="6"/>
        <v>-0.73029999999999995</v>
      </c>
      <c r="O13" s="4">
        <v>136</v>
      </c>
      <c r="Q13" s="29"/>
      <c r="R13" s="29"/>
      <c r="S13" s="29"/>
      <c r="U13">
        <f t="shared" si="7"/>
        <v>0</v>
      </c>
    </row>
    <row r="14" spans="1:21" x14ac:dyDescent="0.3">
      <c r="A14" s="2">
        <v>12</v>
      </c>
      <c r="B14" s="4">
        <f>'boundaries '!B6</f>
        <v>23.3</v>
      </c>
      <c r="C14" s="4">
        <f>'boundaries '!C5+'boundaries '!C5*0.2154</f>
        <v>71.890909999999991</v>
      </c>
      <c r="D14" s="4">
        <f>'boundaries '!D6</f>
        <v>48</v>
      </c>
      <c r="E14" s="2">
        <v>0</v>
      </c>
      <c r="F14" s="2">
        <v>-1.2154</v>
      </c>
      <c r="G14" s="2">
        <v>0</v>
      </c>
      <c r="H14" s="2">
        <f t="shared" si="0"/>
        <v>0</v>
      </c>
      <c r="I14" s="2">
        <f t="shared" si="1"/>
        <v>0</v>
      </c>
      <c r="J14" s="2">
        <f t="shared" si="2"/>
        <v>0</v>
      </c>
      <c r="K14" s="2">
        <f t="shared" si="3"/>
        <v>0</v>
      </c>
      <c r="L14" s="16">
        <f t="shared" si="4"/>
        <v>-0.73029999999999995</v>
      </c>
      <c r="M14" s="16">
        <f t="shared" si="5"/>
        <v>0.74689716000000006</v>
      </c>
      <c r="N14" s="16">
        <f t="shared" si="6"/>
        <v>-0.73029999999999995</v>
      </c>
      <c r="O14" s="4">
        <v>133</v>
      </c>
      <c r="Q14" s="29"/>
      <c r="R14" s="29"/>
      <c r="S14" s="29"/>
      <c r="U14">
        <f t="shared" si="7"/>
        <v>9</v>
      </c>
    </row>
    <row r="15" spans="1:21" x14ac:dyDescent="0.3">
      <c r="A15" s="2">
        <v>13</v>
      </c>
      <c r="B15" s="4">
        <f>'boundaries '!B6</f>
        <v>23.3</v>
      </c>
      <c r="C15" s="4">
        <f>'boundaries '!C6</f>
        <v>42.59</v>
      </c>
      <c r="D15" s="4">
        <f>'boundaries '!D7-'boundaries '!D7*0.2154</f>
        <v>12.553599999999999</v>
      </c>
      <c r="E15" s="2">
        <v>0</v>
      </c>
      <c r="F15" s="2">
        <v>0</v>
      </c>
      <c r="G15" s="2">
        <v>1.2154</v>
      </c>
      <c r="H15" s="2">
        <f t="shared" si="0"/>
        <v>0</v>
      </c>
      <c r="I15" s="2">
        <f t="shared" si="1"/>
        <v>0</v>
      </c>
      <c r="J15" s="2">
        <f t="shared" si="2"/>
        <v>0</v>
      </c>
      <c r="K15" s="2">
        <f t="shared" si="3"/>
        <v>0</v>
      </c>
      <c r="L15" s="16">
        <f t="shared" si="4"/>
        <v>-0.73029999999999995</v>
      </c>
      <c r="M15" s="16">
        <f t="shared" si="5"/>
        <v>-0.73029999999999995</v>
      </c>
      <c r="N15" s="16">
        <f t="shared" si="6"/>
        <v>0.74689716000000006</v>
      </c>
      <c r="O15" s="4">
        <v>119</v>
      </c>
      <c r="Q15" s="29"/>
      <c r="R15" s="29"/>
      <c r="S15" s="29"/>
      <c r="U15">
        <f t="shared" si="7"/>
        <v>289</v>
      </c>
    </row>
    <row r="16" spans="1:21" x14ac:dyDescent="0.3">
      <c r="A16" s="2">
        <v>14</v>
      </c>
      <c r="B16" s="4">
        <f>'boundaries '!B6</f>
        <v>23.3</v>
      </c>
      <c r="C16" s="4">
        <f>'boundaries '!C6</f>
        <v>42.59</v>
      </c>
      <c r="D16" s="4">
        <f>'boundaries '!D5+'boundaries '!D5*0.2154</f>
        <v>97.231999999999999</v>
      </c>
      <c r="E16" s="2">
        <v>0</v>
      </c>
      <c r="F16" s="2">
        <v>0</v>
      </c>
      <c r="G16" s="2">
        <v>-1.2154</v>
      </c>
      <c r="H16" s="2">
        <f t="shared" si="0"/>
        <v>0</v>
      </c>
      <c r="I16" s="2">
        <f t="shared" si="1"/>
        <v>0</v>
      </c>
      <c r="J16" s="2">
        <f t="shared" si="2"/>
        <v>0</v>
      </c>
      <c r="K16" s="2">
        <f t="shared" si="3"/>
        <v>0</v>
      </c>
      <c r="L16" s="16">
        <f t="shared" si="4"/>
        <v>-0.73029999999999995</v>
      </c>
      <c r="M16" s="16">
        <f t="shared" si="5"/>
        <v>-0.73029999999999995</v>
      </c>
      <c r="N16" s="16">
        <f t="shared" si="6"/>
        <v>0.74689716000000006</v>
      </c>
      <c r="O16" s="4">
        <v>141</v>
      </c>
      <c r="Q16" s="29"/>
      <c r="R16" s="29"/>
      <c r="S16" s="29"/>
      <c r="U16">
        <f t="shared" si="7"/>
        <v>25</v>
      </c>
    </row>
    <row r="17" spans="1:21" x14ac:dyDescent="0.3">
      <c r="A17" s="2">
        <v>15</v>
      </c>
      <c r="B17" s="4">
        <f>'boundaries '!B6</f>
        <v>23.3</v>
      </c>
      <c r="C17" s="4">
        <f>'boundaries '!C6</f>
        <v>42.59</v>
      </c>
      <c r="D17" s="4">
        <f>'boundaries '!D6</f>
        <v>48</v>
      </c>
      <c r="E17" s="2">
        <v>0</v>
      </c>
      <c r="F17" s="2">
        <v>0</v>
      </c>
      <c r="G17" s="2">
        <v>0</v>
      </c>
      <c r="H17" s="2">
        <f t="shared" si="0"/>
        <v>0</v>
      </c>
      <c r="I17" s="2">
        <f t="shared" si="1"/>
        <v>0</v>
      </c>
      <c r="J17" s="2">
        <f t="shared" si="2"/>
        <v>0</v>
      </c>
      <c r="K17" s="2">
        <f t="shared" si="3"/>
        <v>0</v>
      </c>
      <c r="L17" s="16">
        <f t="shared" si="4"/>
        <v>-0.73029999999999995</v>
      </c>
      <c r="M17" s="16">
        <f t="shared" si="5"/>
        <v>-0.73029999999999995</v>
      </c>
      <c r="N17" s="16">
        <f t="shared" si="6"/>
        <v>-0.73029999999999995</v>
      </c>
      <c r="O17" s="4">
        <v>136</v>
      </c>
      <c r="Q17" s="29"/>
      <c r="R17" s="29"/>
      <c r="S17" s="29"/>
      <c r="U17">
        <f t="shared" si="7"/>
        <v>0</v>
      </c>
    </row>
    <row r="18" spans="1:21" x14ac:dyDescent="0.3">
      <c r="U18">
        <f>SUM(U3:U17)/14</f>
        <v>61.464285714285715</v>
      </c>
    </row>
    <row r="19" spans="1:21" x14ac:dyDescent="0.3">
      <c r="B19" s="10" t="s">
        <v>34</v>
      </c>
      <c r="U19">
        <f>U18^(0.5)</f>
        <v>7.8399161803099471</v>
      </c>
    </row>
    <row r="20" spans="1:21" x14ac:dyDescent="0.3">
      <c r="B20" s="10"/>
      <c r="L20" s="30" t="s">
        <v>130</v>
      </c>
      <c r="M20" s="31"/>
      <c r="N20" s="31"/>
      <c r="O20" s="31"/>
      <c r="P20" s="31"/>
      <c r="Q20" s="31"/>
      <c r="R20" s="31"/>
      <c r="S20" s="31"/>
    </row>
    <row r="21" spans="1:21" x14ac:dyDescent="0.3">
      <c r="L21" s="31"/>
      <c r="M21" s="31"/>
      <c r="N21" s="31"/>
      <c r="O21" s="31"/>
      <c r="P21" s="31"/>
      <c r="Q21" s="31"/>
      <c r="R21" s="31"/>
      <c r="S21" s="31"/>
    </row>
    <row r="22" spans="1:21" x14ac:dyDescent="0.3">
      <c r="L22" s="31"/>
      <c r="M22" s="31"/>
      <c r="N22" s="31"/>
      <c r="O22" s="31"/>
      <c r="P22" s="31"/>
      <c r="Q22" s="31"/>
      <c r="R22" s="31"/>
      <c r="S22" s="31"/>
    </row>
    <row r="23" spans="1:21" x14ac:dyDescent="0.3">
      <c r="L23" s="31"/>
      <c r="M23" s="31"/>
      <c r="N23" s="31"/>
      <c r="O23" s="31"/>
      <c r="P23" s="31"/>
      <c r="Q23" s="31"/>
      <c r="R23" s="31"/>
      <c r="S23" s="31"/>
    </row>
    <row r="24" spans="1:21" x14ac:dyDescent="0.3">
      <c r="L24" s="31"/>
      <c r="M24" s="31"/>
      <c r="N24" s="31"/>
      <c r="O24" s="31"/>
      <c r="P24" s="31"/>
      <c r="Q24" s="31"/>
      <c r="R24" s="31"/>
      <c r="S24" s="31"/>
    </row>
  </sheetData>
  <mergeCells count="3">
    <mergeCell ref="A1:O1"/>
    <mergeCell ref="Q3:S17"/>
    <mergeCell ref="L20:S24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E4DF-1999-49D5-809F-382CEDABAAA6}">
  <dimension ref="A1:Q35"/>
  <sheetViews>
    <sheetView workbookViewId="0">
      <selection activeCell="Q2" sqref="Q2"/>
    </sheetView>
  </sheetViews>
  <sheetFormatPr defaultRowHeight="14.4" x14ac:dyDescent="0.3"/>
  <cols>
    <col min="1" max="1" width="3.88671875" customWidth="1"/>
    <col min="2" max="2" width="3.5546875" customWidth="1"/>
    <col min="3" max="3" width="4.109375" customWidth="1"/>
    <col min="4" max="4" width="2.77734375" customWidth="1"/>
    <col min="5" max="5" width="4.44140625" customWidth="1"/>
    <col min="6" max="6" width="4.6640625" customWidth="1"/>
    <col min="7" max="7" width="4.77734375" customWidth="1"/>
    <col min="8" max="8" width="8.5546875" customWidth="1"/>
    <col min="9" max="9" width="6.77734375" customWidth="1"/>
    <col min="10" max="10" width="6.88671875" customWidth="1"/>
    <col min="11" max="11" width="3" customWidth="1"/>
    <col min="12" max="12" width="3.88671875" customWidth="1"/>
    <col min="13" max="13" width="4.33203125" customWidth="1"/>
    <col min="14" max="14" width="4.109375" customWidth="1"/>
    <col min="15" max="15" width="5.77734375" customWidth="1"/>
    <col min="16" max="16" width="4.6640625" customWidth="1"/>
  </cols>
  <sheetData>
    <row r="1" spans="1:17" x14ac:dyDescent="0.3">
      <c r="B1" t="s">
        <v>127</v>
      </c>
    </row>
    <row r="2" spans="1:17" x14ac:dyDescent="0.3">
      <c r="A2">
        <v>1</v>
      </c>
      <c r="B2">
        <v>-1</v>
      </c>
      <c r="C2">
        <v>-1</v>
      </c>
      <c r="D2">
        <v>1</v>
      </c>
      <c r="E2">
        <v>-1</v>
      </c>
      <c r="F2">
        <v>1</v>
      </c>
      <c r="G2">
        <v>1</v>
      </c>
      <c r="H2">
        <v>-1</v>
      </c>
      <c r="I2">
        <v>-1</v>
      </c>
      <c r="J2">
        <v>1</v>
      </c>
      <c r="K2">
        <v>1</v>
      </c>
      <c r="L2">
        <v>-1</v>
      </c>
      <c r="M2">
        <v>1</v>
      </c>
      <c r="N2">
        <v>-1</v>
      </c>
      <c r="O2">
        <v>-1</v>
      </c>
      <c r="P2">
        <v>1</v>
      </c>
      <c r="Q2" s="20">
        <v>-2.5</v>
      </c>
    </row>
    <row r="3" spans="1:17" x14ac:dyDescent="0.3">
      <c r="A3">
        <v>2</v>
      </c>
      <c r="B3">
        <v>1</v>
      </c>
      <c r="C3">
        <v>-1</v>
      </c>
      <c r="D3">
        <v>-1</v>
      </c>
      <c r="E3">
        <v>-1</v>
      </c>
      <c r="F3">
        <v>-1</v>
      </c>
      <c r="G3">
        <v>1</v>
      </c>
      <c r="H3">
        <v>1</v>
      </c>
      <c r="I3">
        <v>-1</v>
      </c>
      <c r="J3">
        <v>-1</v>
      </c>
      <c r="K3">
        <v>1</v>
      </c>
      <c r="L3">
        <v>1</v>
      </c>
      <c r="M3">
        <v>1</v>
      </c>
      <c r="N3">
        <v>1</v>
      </c>
      <c r="O3">
        <v>-1</v>
      </c>
      <c r="P3">
        <v>-1</v>
      </c>
      <c r="Q3" s="20">
        <v>-0.5</v>
      </c>
    </row>
    <row r="4" spans="1:17" x14ac:dyDescent="0.3">
      <c r="A4">
        <v>3</v>
      </c>
      <c r="B4">
        <v>-1</v>
      </c>
      <c r="C4">
        <v>1</v>
      </c>
      <c r="D4">
        <v>-1</v>
      </c>
      <c r="E4">
        <v>-1</v>
      </c>
      <c r="F4">
        <v>1</v>
      </c>
      <c r="G4">
        <v>-1</v>
      </c>
      <c r="H4">
        <v>1</v>
      </c>
      <c r="I4">
        <v>-1</v>
      </c>
      <c r="J4">
        <v>1</v>
      </c>
      <c r="K4">
        <v>-1</v>
      </c>
      <c r="L4">
        <v>1</v>
      </c>
      <c r="M4">
        <v>1</v>
      </c>
      <c r="N4">
        <v>-1</v>
      </c>
      <c r="O4">
        <v>1</v>
      </c>
      <c r="P4">
        <v>-1</v>
      </c>
      <c r="Q4" s="20">
        <v>-0.25</v>
      </c>
    </row>
    <row r="5" spans="1:17" x14ac:dyDescent="0.3">
      <c r="A5">
        <v>4</v>
      </c>
      <c r="B5">
        <v>1</v>
      </c>
      <c r="C5">
        <v>1</v>
      </c>
      <c r="D5">
        <v>1</v>
      </c>
      <c r="E5">
        <v>-1</v>
      </c>
      <c r="F5">
        <v>-1</v>
      </c>
      <c r="G5">
        <v>-1</v>
      </c>
      <c r="H5">
        <v>-1</v>
      </c>
      <c r="I5">
        <v>-1</v>
      </c>
      <c r="J5">
        <v>-1</v>
      </c>
      <c r="K5">
        <v>-1</v>
      </c>
      <c r="L5">
        <v>-1</v>
      </c>
      <c r="M5">
        <v>1</v>
      </c>
      <c r="N5">
        <v>1</v>
      </c>
      <c r="O5">
        <v>1</v>
      </c>
      <c r="P5">
        <v>1</v>
      </c>
      <c r="Q5" s="20">
        <v>2</v>
      </c>
    </row>
    <row r="6" spans="1:17" x14ac:dyDescent="0.3">
      <c r="A6">
        <v>5</v>
      </c>
      <c r="B6">
        <v>-1</v>
      </c>
      <c r="C6">
        <v>-1</v>
      </c>
      <c r="D6">
        <v>1</v>
      </c>
      <c r="E6">
        <v>1</v>
      </c>
      <c r="F6">
        <v>-1</v>
      </c>
      <c r="G6">
        <v>-1</v>
      </c>
      <c r="H6">
        <v>1</v>
      </c>
      <c r="I6">
        <v>-1</v>
      </c>
      <c r="J6">
        <v>1</v>
      </c>
      <c r="K6">
        <v>1</v>
      </c>
      <c r="L6">
        <v>-1</v>
      </c>
      <c r="M6">
        <v>-1</v>
      </c>
      <c r="N6">
        <v>1</v>
      </c>
      <c r="O6">
        <v>1</v>
      </c>
      <c r="P6">
        <v>-1</v>
      </c>
      <c r="Q6" s="20">
        <v>-4.5</v>
      </c>
    </row>
    <row r="7" spans="1:17" x14ac:dyDescent="0.3">
      <c r="A7">
        <v>6</v>
      </c>
      <c r="B7">
        <v>1</v>
      </c>
      <c r="C7">
        <v>-1</v>
      </c>
      <c r="D7">
        <v>-1</v>
      </c>
      <c r="E7">
        <v>1</v>
      </c>
      <c r="F7">
        <v>1</v>
      </c>
      <c r="G7">
        <v>-1</v>
      </c>
      <c r="H7">
        <v>-1</v>
      </c>
      <c r="I7">
        <v>-1</v>
      </c>
      <c r="J7">
        <v>-1</v>
      </c>
      <c r="K7">
        <v>1</v>
      </c>
      <c r="L7">
        <v>1</v>
      </c>
      <c r="M7">
        <v>-1</v>
      </c>
      <c r="N7">
        <v>-1</v>
      </c>
      <c r="O7">
        <v>1</v>
      </c>
      <c r="P7">
        <v>1</v>
      </c>
      <c r="Q7">
        <v>4.5</v>
      </c>
    </row>
    <row r="8" spans="1:17" x14ac:dyDescent="0.3">
      <c r="A8">
        <v>7</v>
      </c>
      <c r="B8">
        <v>-1</v>
      </c>
      <c r="C8">
        <v>1</v>
      </c>
      <c r="D8">
        <v>-1</v>
      </c>
      <c r="E8">
        <v>1</v>
      </c>
      <c r="F8">
        <v>-1</v>
      </c>
      <c r="G8">
        <v>1</v>
      </c>
      <c r="H8">
        <v>-1</v>
      </c>
      <c r="I8">
        <v>-1</v>
      </c>
      <c r="J8">
        <v>1</v>
      </c>
      <c r="K8">
        <v>-1</v>
      </c>
      <c r="L8">
        <v>1</v>
      </c>
      <c r="M8">
        <v>-1</v>
      </c>
      <c r="N8">
        <v>1</v>
      </c>
      <c r="O8">
        <v>-1</v>
      </c>
      <c r="P8">
        <v>1</v>
      </c>
      <c r="Q8" s="20">
        <v>-6.25</v>
      </c>
    </row>
    <row r="9" spans="1:17" x14ac:dyDescent="0.3">
      <c r="A9">
        <v>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-1</v>
      </c>
      <c r="J9">
        <v>-1</v>
      </c>
      <c r="K9">
        <v>-1</v>
      </c>
      <c r="L9">
        <v>-1</v>
      </c>
      <c r="M9">
        <v>-1</v>
      </c>
      <c r="N9">
        <v>-1</v>
      </c>
      <c r="O9">
        <v>-1</v>
      </c>
      <c r="P9">
        <v>-1</v>
      </c>
      <c r="Q9" s="20">
        <v>2</v>
      </c>
    </row>
    <row r="10" spans="1:17" x14ac:dyDescent="0.3">
      <c r="A10">
        <v>9</v>
      </c>
      <c r="B10">
        <v>-1</v>
      </c>
      <c r="C10">
        <v>-1</v>
      </c>
      <c r="D10">
        <v>1</v>
      </c>
      <c r="E10">
        <v>-1</v>
      </c>
      <c r="F10">
        <v>1</v>
      </c>
      <c r="G10">
        <v>1</v>
      </c>
      <c r="H10">
        <v>-1</v>
      </c>
      <c r="I10">
        <v>1</v>
      </c>
      <c r="J10">
        <v>-1</v>
      </c>
      <c r="K10">
        <v>-1</v>
      </c>
      <c r="L10">
        <v>1</v>
      </c>
      <c r="M10">
        <v>-1</v>
      </c>
      <c r="N10">
        <v>1</v>
      </c>
      <c r="O10">
        <v>1</v>
      </c>
      <c r="P10">
        <v>-1</v>
      </c>
      <c r="Q10" s="20">
        <v>-0.5</v>
      </c>
    </row>
    <row r="11" spans="1:17" x14ac:dyDescent="0.3">
      <c r="A11">
        <v>10</v>
      </c>
      <c r="B11">
        <v>1</v>
      </c>
      <c r="C11">
        <v>-1</v>
      </c>
      <c r="D11">
        <v>-1</v>
      </c>
      <c r="E11">
        <v>-1</v>
      </c>
      <c r="F11">
        <v>-1</v>
      </c>
      <c r="G11">
        <v>1</v>
      </c>
      <c r="H11">
        <v>1</v>
      </c>
      <c r="I11">
        <v>1</v>
      </c>
      <c r="J11">
        <v>1</v>
      </c>
      <c r="K11">
        <v>-1</v>
      </c>
      <c r="L11">
        <v>-1</v>
      </c>
      <c r="M11">
        <v>-1</v>
      </c>
      <c r="N11">
        <v>-1</v>
      </c>
      <c r="O11">
        <v>1</v>
      </c>
      <c r="P11">
        <v>1</v>
      </c>
      <c r="Q11" s="20">
        <v>1.5</v>
      </c>
    </row>
    <row r="12" spans="1:17" x14ac:dyDescent="0.3">
      <c r="A12">
        <v>11</v>
      </c>
      <c r="B12">
        <v>-1</v>
      </c>
      <c r="C12">
        <v>1</v>
      </c>
      <c r="D12">
        <v>-1</v>
      </c>
      <c r="E12">
        <v>-1</v>
      </c>
      <c r="F12">
        <v>1</v>
      </c>
      <c r="G12">
        <v>-1</v>
      </c>
      <c r="H12">
        <v>1</v>
      </c>
      <c r="I12">
        <v>1</v>
      </c>
      <c r="J12">
        <v>-1</v>
      </c>
      <c r="K12">
        <v>1</v>
      </c>
      <c r="L12">
        <v>-1</v>
      </c>
      <c r="M12">
        <v>-1</v>
      </c>
      <c r="N12">
        <v>1</v>
      </c>
      <c r="O12">
        <v>-1</v>
      </c>
      <c r="P12">
        <v>1</v>
      </c>
      <c r="Q12" s="20">
        <v>1.75</v>
      </c>
    </row>
    <row r="13" spans="1:17" x14ac:dyDescent="0.3">
      <c r="A13">
        <v>12</v>
      </c>
      <c r="B13">
        <v>1</v>
      </c>
      <c r="C13">
        <v>1</v>
      </c>
      <c r="D13">
        <v>1</v>
      </c>
      <c r="E13">
        <v>-1</v>
      </c>
      <c r="F13">
        <v>-1</v>
      </c>
      <c r="G13">
        <v>-1</v>
      </c>
      <c r="H13">
        <v>-1</v>
      </c>
      <c r="I13">
        <v>1</v>
      </c>
      <c r="J13">
        <v>1</v>
      </c>
      <c r="K13">
        <v>1</v>
      </c>
      <c r="L13">
        <v>1</v>
      </c>
      <c r="M13">
        <v>-1</v>
      </c>
      <c r="N13">
        <v>-1</v>
      </c>
      <c r="O13">
        <v>-1</v>
      </c>
      <c r="P13">
        <v>-1</v>
      </c>
      <c r="Q13" s="20">
        <v>2</v>
      </c>
    </row>
    <row r="14" spans="1:17" x14ac:dyDescent="0.3">
      <c r="A14">
        <v>13</v>
      </c>
      <c r="B14">
        <v>-1</v>
      </c>
      <c r="C14">
        <v>-1</v>
      </c>
      <c r="D14">
        <v>1</v>
      </c>
      <c r="E14">
        <v>1</v>
      </c>
      <c r="F14">
        <v>-1</v>
      </c>
      <c r="G14">
        <v>-1</v>
      </c>
      <c r="H14">
        <v>1</v>
      </c>
      <c r="I14">
        <v>1</v>
      </c>
      <c r="J14">
        <v>-1</v>
      </c>
      <c r="K14">
        <v>-1</v>
      </c>
      <c r="L14">
        <v>1</v>
      </c>
      <c r="M14">
        <v>1</v>
      </c>
      <c r="N14">
        <v>-1</v>
      </c>
      <c r="O14">
        <v>-1</v>
      </c>
      <c r="P14">
        <v>1</v>
      </c>
      <c r="Q14" s="20">
        <v>7.5</v>
      </c>
    </row>
    <row r="15" spans="1:17" x14ac:dyDescent="0.3">
      <c r="A15">
        <v>14</v>
      </c>
      <c r="B15">
        <v>1</v>
      </c>
      <c r="C15">
        <v>-1</v>
      </c>
      <c r="D15">
        <v>-1</v>
      </c>
      <c r="E15">
        <v>1</v>
      </c>
      <c r="F15">
        <v>1</v>
      </c>
      <c r="G15">
        <v>-1</v>
      </c>
      <c r="H15">
        <v>-1</v>
      </c>
      <c r="I15">
        <v>1</v>
      </c>
      <c r="J15">
        <v>1</v>
      </c>
      <c r="K15">
        <v>-1</v>
      </c>
      <c r="L15">
        <v>-1</v>
      </c>
      <c r="M15">
        <v>1</v>
      </c>
      <c r="N15">
        <v>1</v>
      </c>
      <c r="O15">
        <v>-1</v>
      </c>
      <c r="P15">
        <v>-1</v>
      </c>
      <c r="Q15" s="20">
        <v>-5.5</v>
      </c>
    </row>
    <row r="16" spans="1:17" x14ac:dyDescent="0.3">
      <c r="A16">
        <v>15</v>
      </c>
      <c r="B16">
        <v>-1</v>
      </c>
      <c r="C16">
        <v>1</v>
      </c>
      <c r="D16">
        <v>-1</v>
      </c>
      <c r="E16">
        <v>1</v>
      </c>
      <c r="F16">
        <v>-1</v>
      </c>
      <c r="G16">
        <v>1</v>
      </c>
      <c r="H16">
        <v>-1</v>
      </c>
      <c r="I16">
        <v>1</v>
      </c>
      <c r="J16">
        <v>-1</v>
      </c>
      <c r="K16">
        <v>1</v>
      </c>
      <c r="L16">
        <v>-1</v>
      </c>
      <c r="M16">
        <v>1</v>
      </c>
      <c r="N16">
        <v>-1</v>
      </c>
      <c r="O16">
        <v>1</v>
      </c>
      <c r="P16">
        <v>-1</v>
      </c>
      <c r="Q16" s="20">
        <v>4.75</v>
      </c>
    </row>
    <row r="17" spans="1:17" x14ac:dyDescent="0.3">
      <c r="A17">
        <v>16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 s="20">
        <v>-6</v>
      </c>
    </row>
    <row r="19" spans="1:17" x14ac:dyDescent="0.3">
      <c r="A19">
        <f t="shared" ref="A19:P19" si="0">B2*$Q$2</f>
        <v>2.5</v>
      </c>
      <c r="B19">
        <f t="shared" si="0"/>
        <v>2.5</v>
      </c>
      <c r="C19">
        <f t="shared" si="0"/>
        <v>-2.5</v>
      </c>
      <c r="D19">
        <f t="shared" si="0"/>
        <v>2.5</v>
      </c>
      <c r="E19">
        <f t="shared" si="0"/>
        <v>-2.5</v>
      </c>
      <c r="F19">
        <f t="shared" si="0"/>
        <v>-2.5</v>
      </c>
      <c r="G19">
        <f t="shared" si="0"/>
        <v>2.5</v>
      </c>
      <c r="H19">
        <f t="shared" si="0"/>
        <v>2.5</v>
      </c>
      <c r="I19">
        <f t="shared" si="0"/>
        <v>-2.5</v>
      </c>
      <c r="J19">
        <f t="shared" si="0"/>
        <v>-2.5</v>
      </c>
      <c r="K19">
        <f t="shared" si="0"/>
        <v>2.5</v>
      </c>
      <c r="L19">
        <f t="shared" si="0"/>
        <v>-2.5</v>
      </c>
      <c r="M19">
        <f t="shared" si="0"/>
        <v>2.5</v>
      </c>
      <c r="N19">
        <f t="shared" si="0"/>
        <v>2.5</v>
      </c>
      <c r="O19">
        <f t="shared" si="0"/>
        <v>-2.5</v>
      </c>
      <c r="P19">
        <f t="shared" si="0"/>
        <v>6.25</v>
      </c>
    </row>
    <row r="20" spans="1:17" x14ac:dyDescent="0.3">
      <c r="A20">
        <f t="shared" ref="A20:P20" si="1">B3*$Q$3</f>
        <v>-0.5</v>
      </c>
      <c r="B20">
        <f t="shared" si="1"/>
        <v>0.5</v>
      </c>
      <c r="C20">
        <f t="shared" si="1"/>
        <v>0.5</v>
      </c>
      <c r="D20">
        <f t="shared" si="1"/>
        <v>0.5</v>
      </c>
      <c r="E20">
        <f t="shared" si="1"/>
        <v>0.5</v>
      </c>
      <c r="F20">
        <f t="shared" si="1"/>
        <v>-0.5</v>
      </c>
      <c r="G20">
        <f t="shared" si="1"/>
        <v>-0.5</v>
      </c>
      <c r="H20">
        <f t="shared" si="1"/>
        <v>0.5</v>
      </c>
      <c r="I20">
        <f t="shared" si="1"/>
        <v>0.5</v>
      </c>
      <c r="J20">
        <f t="shared" si="1"/>
        <v>-0.5</v>
      </c>
      <c r="K20">
        <f t="shared" si="1"/>
        <v>-0.5</v>
      </c>
      <c r="L20">
        <f t="shared" si="1"/>
        <v>-0.5</v>
      </c>
      <c r="M20">
        <f t="shared" si="1"/>
        <v>-0.5</v>
      </c>
      <c r="N20">
        <f t="shared" si="1"/>
        <v>0.5</v>
      </c>
      <c r="O20">
        <f t="shared" si="1"/>
        <v>0.5</v>
      </c>
      <c r="P20">
        <f t="shared" si="1"/>
        <v>0.25</v>
      </c>
    </row>
    <row r="21" spans="1:17" x14ac:dyDescent="0.3">
      <c r="A21">
        <f t="shared" ref="A21:P21" si="2">B4*$Q$4</f>
        <v>0.25</v>
      </c>
      <c r="B21">
        <f t="shared" si="2"/>
        <v>-0.25</v>
      </c>
      <c r="C21">
        <f t="shared" si="2"/>
        <v>0.25</v>
      </c>
      <c r="D21">
        <f t="shared" si="2"/>
        <v>0.25</v>
      </c>
      <c r="E21">
        <f t="shared" si="2"/>
        <v>-0.25</v>
      </c>
      <c r="F21">
        <f t="shared" si="2"/>
        <v>0.25</v>
      </c>
      <c r="G21">
        <f t="shared" si="2"/>
        <v>-0.25</v>
      </c>
      <c r="H21">
        <f t="shared" si="2"/>
        <v>0.25</v>
      </c>
      <c r="I21">
        <f t="shared" si="2"/>
        <v>-0.25</v>
      </c>
      <c r="J21">
        <f t="shared" si="2"/>
        <v>0.25</v>
      </c>
      <c r="K21">
        <f t="shared" si="2"/>
        <v>-0.25</v>
      </c>
      <c r="L21">
        <f t="shared" si="2"/>
        <v>-0.25</v>
      </c>
      <c r="M21">
        <f t="shared" si="2"/>
        <v>0.25</v>
      </c>
      <c r="N21">
        <f t="shared" si="2"/>
        <v>-0.25</v>
      </c>
      <c r="O21">
        <f t="shared" si="2"/>
        <v>0.25</v>
      </c>
      <c r="P21">
        <f t="shared" si="2"/>
        <v>6.25E-2</v>
      </c>
    </row>
    <row r="22" spans="1:17" x14ac:dyDescent="0.3">
      <c r="A22">
        <f t="shared" ref="A22:P22" si="3">B5*$Q$5</f>
        <v>2</v>
      </c>
      <c r="B22">
        <f t="shared" si="3"/>
        <v>2</v>
      </c>
      <c r="C22">
        <f t="shared" si="3"/>
        <v>2</v>
      </c>
      <c r="D22">
        <f t="shared" si="3"/>
        <v>-2</v>
      </c>
      <c r="E22">
        <f t="shared" si="3"/>
        <v>-2</v>
      </c>
      <c r="F22">
        <f t="shared" si="3"/>
        <v>-2</v>
      </c>
      <c r="G22">
        <f t="shared" si="3"/>
        <v>-2</v>
      </c>
      <c r="H22">
        <f t="shared" si="3"/>
        <v>-2</v>
      </c>
      <c r="I22">
        <f t="shared" si="3"/>
        <v>-2</v>
      </c>
      <c r="J22">
        <f t="shared" si="3"/>
        <v>-2</v>
      </c>
      <c r="K22">
        <f t="shared" si="3"/>
        <v>-2</v>
      </c>
      <c r="L22">
        <f t="shared" si="3"/>
        <v>2</v>
      </c>
      <c r="M22">
        <f t="shared" si="3"/>
        <v>2</v>
      </c>
      <c r="N22">
        <f t="shared" si="3"/>
        <v>2</v>
      </c>
      <c r="O22">
        <f t="shared" si="3"/>
        <v>2</v>
      </c>
      <c r="P22">
        <f t="shared" si="3"/>
        <v>4</v>
      </c>
    </row>
    <row r="23" spans="1:17" x14ac:dyDescent="0.3">
      <c r="A23">
        <f t="shared" ref="A23:P23" si="4">B6*$Q$6</f>
        <v>4.5</v>
      </c>
      <c r="B23">
        <f t="shared" si="4"/>
        <v>4.5</v>
      </c>
      <c r="C23">
        <f t="shared" si="4"/>
        <v>-4.5</v>
      </c>
      <c r="D23">
        <f t="shared" si="4"/>
        <v>-4.5</v>
      </c>
      <c r="E23">
        <f t="shared" si="4"/>
        <v>4.5</v>
      </c>
      <c r="F23">
        <f t="shared" si="4"/>
        <v>4.5</v>
      </c>
      <c r="G23">
        <f t="shared" si="4"/>
        <v>-4.5</v>
      </c>
      <c r="H23">
        <f t="shared" si="4"/>
        <v>4.5</v>
      </c>
      <c r="I23">
        <f t="shared" si="4"/>
        <v>-4.5</v>
      </c>
      <c r="J23">
        <f t="shared" si="4"/>
        <v>-4.5</v>
      </c>
      <c r="K23">
        <f t="shared" si="4"/>
        <v>4.5</v>
      </c>
      <c r="L23">
        <f t="shared" si="4"/>
        <v>4.5</v>
      </c>
      <c r="M23">
        <f t="shared" si="4"/>
        <v>-4.5</v>
      </c>
      <c r="N23">
        <f t="shared" si="4"/>
        <v>-4.5</v>
      </c>
      <c r="O23">
        <f t="shared" si="4"/>
        <v>4.5</v>
      </c>
      <c r="P23">
        <f t="shared" si="4"/>
        <v>20.25</v>
      </c>
    </row>
    <row r="24" spans="1:17" x14ac:dyDescent="0.3">
      <c r="A24">
        <f t="shared" ref="A24:P24" si="5">B7*$Q$7</f>
        <v>4.5</v>
      </c>
      <c r="B24">
        <f t="shared" si="5"/>
        <v>-4.5</v>
      </c>
      <c r="C24">
        <f t="shared" si="5"/>
        <v>-4.5</v>
      </c>
      <c r="D24">
        <f t="shared" si="5"/>
        <v>4.5</v>
      </c>
      <c r="E24">
        <f t="shared" si="5"/>
        <v>4.5</v>
      </c>
      <c r="F24">
        <f t="shared" si="5"/>
        <v>-4.5</v>
      </c>
      <c r="G24">
        <f t="shared" si="5"/>
        <v>-4.5</v>
      </c>
      <c r="H24">
        <f t="shared" si="5"/>
        <v>-4.5</v>
      </c>
      <c r="I24">
        <f t="shared" si="5"/>
        <v>-4.5</v>
      </c>
      <c r="J24">
        <f t="shared" si="5"/>
        <v>4.5</v>
      </c>
      <c r="K24">
        <f t="shared" si="5"/>
        <v>4.5</v>
      </c>
      <c r="L24">
        <f t="shared" si="5"/>
        <v>-4.5</v>
      </c>
      <c r="M24">
        <f t="shared" si="5"/>
        <v>-4.5</v>
      </c>
      <c r="N24">
        <f t="shared" si="5"/>
        <v>4.5</v>
      </c>
      <c r="O24">
        <f t="shared" si="5"/>
        <v>4.5</v>
      </c>
      <c r="P24">
        <f t="shared" si="5"/>
        <v>20.25</v>
      </c>
    </row>
    <row r="25" spans="1:17" x14ac:dyDescent="0.3">
      <c r="A25">
        <f t="shared" ref="A25:P25" si="6">B8*$Q$8</f>
        <v>6.25</v>
      </c>
      <c r="B25">
        <f t="shared" si="6"/>
        <v>-6.25</v>
      </c>
      <c r="C25">
        <f t="shared" si="6"/>
        <v>6.25</v>
      </c>
      <c r="D25">
        <f t="shared" si="6"/>
        <v>-6.25</v>
      </c>
      <c r="E25">
        <f t="shared" si="6"/>
        <v>6.25</v>
      </c>
      <c r="F25">
        <f t="shared" si="6"/>
        <v>-6.25</v>
      </c>
      <c r="G25">
        <f t="shared" si="6"/>
        <v>6.25</v>
      </c>
      <c r="H25">
        <f t="shared" si="6"/>
        <v>6.25</v>
      </c>
      <c r="I25">
        <f t="shared" si="6"/>
        <v>-6.25</v>
      </c>
      <c r="J25">
        <f t="shared" si="6"/>
        <v>6.25</v>
      </c>
      <c r="K25">
        <f t="shared" si="6"/>
        <v>-6.25</v>
      </c>
      <c r="L25">
        <f t="shared" si="6"/>
        <v>6.25</v>
      </c>
      <c r="M25">
        <f t="shared" si="6"/>
        <v>-6.25</v>
      </c>
      <c r="N25">
        <f t="shared" si="6"/>
        <v>6.25</v>
      </c>
      <c r="O25">
        <f t="shared" si="6"/>
        <v>-6.25</v>
      </c>
      <c r="P25">
        <f t="shared" si="6"/>
        <v>39.0625</v>
      </c>
    </row>
    <row r="26" spans="1:17" x14ac:dyDescent="0.3">
      <c r="A26">
        <f t="shared" ref="A26:P26" si="7">B9*$Q$9</f>
        <v>2</v>
      </c>
      <c r="B26">
        <f t="shared" si="7"/>
        <v>2</v>
      </c>
      <c r="C26">
        <f t="shared" si="7"/>
        <v>2</v>
      </c>
      <c r="D26">
        <f t="shared" si="7"/>
        <v>2</v>
      </c>
      <c r="E26">
        <f t="shared" si="7"/>
        <v>2</v>
      </c>
      <c r="F26">
        <f t="shared" si="7"/>
        <v>2</v>
      </c>
      <c r="G26">
        <f t="shared" si="7"/>
        <v>2</v>
      </c>
      <c r="H26">
        <f t="shared" si="7"/>
        <v>-2</v>
      </c>
      <c r="I26">
        <f t="shared" si="7"/>
        <v>-2</v>
      </c>
      <c r="J26">
        <f t="shared" si="7"/>
        <v>-2</v>
      </c>
      <c r="K26">
        <f t="shared" si="7"/>
        <v>-2</v>
      </c>
      <c r="L26">
        <f t="shared" si="7"/>
        <v>-2</v>
      </c>
      <c r="M26">
        <f t="shared" si="7"/>
        <v>-2</v>
      </c>
      <c r="N26">
        <f t="shared" si="7"/>
        <v>-2</v>
      </c>
      <c r="O26">
        <f t="shared" si="7"/>
        <v>-2</v>
      </c>
      <c r="P26">
        <f t="shared" si="7"/>
        <v>4</v>
      </c>
    </row>
    <row r="27" spans="1:17" x14ac:dyDescent="0.3">
      <c r="A27">
        <f t="shared" ref="A27:P27" si="8">B10*$Q$10</f>
        <v>0.5</v>
      </c>
      <c r="B27">
        <f t="shared" si="8"/>
        <v>0.5</v>
      </c>
      <c r="C27">
        <f t="shared" si="8"/>
        <v>-0.5</v>
      </c>
      <c r="D27">
        <f t="shared" si="8"/>
        <v>0.5</v>
      </c>
      <c r="E27">
        <f t="shared" si="8"/>
        <v>-0.5</v>
      </c>
      <c r="F27">
        <f t="shared" si="8"/>
        <v>-0.5</v>
      </c>
      <c r="G27">
        <f t="shared" si="8"/>
        <v>0.5</v>
      </c>
      <c r="H27">
        <f t="shared" si="8"/>
        <v>-0.5</v>
      </c>
      <c r="I27">
        <f t="shared" si="8"/>
        <v>0.5</v>
      </c>
      <c r="J27">
        <f t="shared" si="8"/>
        <v>0.5</v>
      </c>
      <c r="K27">
        <f t="shared" si="8"/>
        <v>-0.5</v>
      </c>
      <c r="L27">
        <f t="shared" si="8"/>
        <v>0.5</v>
      </c>
      <c r="M27">
        <f t="shared" si="8"/>
        <v>-0.5</v>
      </c>
      <c r="N27">
        <f t="shared" si="8"/>
        <v>-0.5</v>
      </c>
      <c r="O27">
        <f t="shared" si="8"/>
        <v>0.5</v>
      </c>
      <c r="P27">
        <f t="shared" si="8"/>
        <v>0.25</v>
      </c>
    </row>
    <row r="28" spans="1:17" x14ac:dyDescent="0.3">
      <c r="A28">
        <f t="shared" ref="A28:P28" si="9">B11*$Q$11</f>
        <v>1.5</v>
      </c>
      <c r="B28">
        <f t="shared" si="9"/>
        <v>-1.5</v>
      </c>
      <c r="C28">
        <f t="shared" si="9"/>
        <v>-1.5</v>
      </c>
      <c r="D28">
        <f t="shared" si="9"/>
        <v>-1.5</v>
      </c>
      <c r="E28">
        <f t="shared" si="9"/>
        <v>-1.5</v>
      </c>
      <c r="F28">
        <f t="shared" si="9"/>
        <v>1.5</v>
      </c>
      <c r="G28">
        <f t="shared" si="9"/>
        <v>1.5</v>
      </c>
      <c r="H28">
        <f t="shared" si="9"/>
        <v>1.5</v>
      </c>
      <c r="I28">
        <f t="shared" si="9"/>
        <v>1.5</v>
      </c>
      <c r="J28">
        <f t="shared" si="9"/>
        <v>-1.5</v>
      </c>
      <c r="K28">
        <f t="shared" si="9"/>
        <v>-1.5</v>
      </c>
      <c r="L28">
        <f t="shared" si="9"/>
        <v>-1.5</v>
      </c>
      <c r="M28">
        <f t="shared" si="9"/>
        <v>-1.5</v>
      </c>
      <c r="N28">
        <f t="shared" si="9"/>
        <v>1.5</v>
      </c>
      <c r="O28">
        <f t="shared" si="9"/>
        <v>1.5</v>
      </c>
      <c r="P28">
        <f t="shared" si="9"/>
        <v>2.25</v>
      </c>
    </row>
    <row r="29" spans="1:17" x14ac:dyDescent="0.3">
      <c r="A29">
        <f t="shared" ref="A29:P29" si="10">B12*$Q$12</f>
        <v>-1.75</v>
      </c>
      <c r="B29">
        <f t="shared" si="10"/>
        <v>1.75</v>
      </c>
      <c r="C29">
        <f t="shared" si="10"/>
        <v>-1.75</v>
      </c>
      <c r="D29">
        <f t="shared" si="10"/>
        <v>-1.75</v>
      </c>
      <c r="E29">
        <f t="shared" si="10"/>
        <v>1.75</v>
      </c>
      <c r="F29">
        <f t="shared" si="10"/>
        <v>-1.75</v>
      </c>
      <c r="G29">
        <f t="shared" si="10"/>
        <v>1.75</v>
      </c>
      <c r="H29">
        <f t="shared" si="10"/>
        <v>1.75</v>
      </c>
      <c r="I29">
        <f t="shared" si="10"/>
        <v>-1.75</v>
      </c>
      <c r="J29">
        <f t="shared" si="10"/>
        <v>1.75</v>
      </c>
      <c r="K29">
        <f t="shared" si="10"/>
        <v>-1.75</v>
      </c>
      <c r="L29">
        <f t="shared" si="10"/>
        <v>-1.75</v>
      </c>
      <c r="M29">
        <f t="shared" si="10"/>
        <v>1.75</v>
      </c>
      <c r="N29">
        <f t="shared" si="10"/>
        <v>-1.75</v>
      </c>
      <c r="O29">
        <f t="shared" si="10"/>
        <v>1.75</v>
      </c>
      <c r="P29">
        <f t="shared" si="10"/>
        <v>3.0625</v>
      </c>
    </row>
    <row r="30" spans="1:17" x14ac:dyDescent="0.3">
      <c r="A30">
        <f t="shared" ref="A30:P30" si="11">B13*$Q$13</f>
        <v>2</v>
      </c>
      <c r="B30">
        <f t="shared" si="11"/>
        <v>2</v>
      </c>
      <c r="C30">
        <f t="shared" si="11"/>
        <v>2</v>
      </c>
      <c r="D30">
        <f t="shared" si="11"/>
        <v>-2</v>
      </c>
      <c r="E30">
        <f t="shared" si="11"/>
        <v>-2</v>
      </c>
      <c r="F30">
        <f t="shared" si="11"/>
        <v>-2</v>
      </c>
      <c r="G30">
        <f t="shared" si="11"/>
        <v>-2</v>
      </c>
      <c r="H30">
        <f t="shared" si="11"/>
        <v>2</v>
      </c>
      <c r="I30">
        <f t="shared" si="11"/>
        <v>2</v>
      </c>
      <c r="J30">
        <f t="shared" si="11"/>
        <v>2</v>
      </c>
      <c r="K30">
        <f t="shared" si="11"/>
        <v>2</v>
      </c>
      <c r="L30">
        <f t="shared" si="11"/>
        <v>-2</v>
      </c>
      <c r="M30">
        <f t="shared" si="11"/>
        <v>-2</v>
      </c>
      <c r="N30">
        <f t="shared" si="11"/>
        <v>-2</v>
      </c>
      <c r="O30">
        <f t="shared" si="11"/>
        <v>-2</v>
      </c>
      <c r="P30">
        <f t="shared" si="11"/>
        <v>4</v>
      </c>
    </row>
    <row r="31" spans="1:17" x14ac:dyDescent="0.3">
      <c r="A31">
        <f t="shared" ref="A31:P31" si="12">B14*$Q$14</f>
        <v>-7.5</v>
      </c>
      <c r="B31">
        <f t="shared" si="12"/>
        <v>-7.5</v>
      </c>
      <c r="C31">
        <f t="shared" si="12"/>
        <v>7.5</v>
      </c>
      <c r="D31">
        <f t="shared" si="12"/>
        <v>7.5</v>
      </c>
      <c r="E31">
        <f t="shared" si="12"/>
        <v>-7.5</v>
      </c>
      <c r="F31">
        <f t="shared" si="12"/>
        <v>-7.5</v>
      </c>
      <c r="G31">
        <f t="shared" si="12"/>
        <v>7.5</v>
      </c>
      <c r="H31">
        <f t="shared" si="12"/>
        <v>7.5</v>
      </c>
      <c r="I31">
        <f t="shared" si="12"/>
        <v>-7.5</v>
      </c>
      <c r="J31">
        <f t="shared" si="12"/>
        <v>-7.5</v>
      </c>
      <c r="K31">
        <f t="shared" si="12"/>
        <v>7.5</v>
      </c>
      <c r="L31">
        <f t="shared" si="12"/>
        <v>7.5</v>
      </c>
      <c r="M31">
        <f t="shared" si="12"/>
        <v>-7.5</v>
      </c>
      <c r="N31">
        <f t="shared" si="12"/>
        <v>-7.5</v>
      </c>
      <c r="O31">
        <f t="shared" si="12"/>
        <v>7.5</v>
      </c>
      <c r="P31">
        <f t="shared" si="12"/>
        <v>56.25</v>
      </c>
    </row>
    <row r="32" spans="1:17" x14ac:dyDescent="0.3">
      <c r="A32">
        <f t="shared" ref="A32:P32" si="13">B15*$Q$15</f>
        <v>-5.5</v>
      </c>
      <c r="B32">
        <f t="shared" si="13"/>
        <v>5.5</v>
      </c>
      <c r="C32">
        <f t="shared" si="13"/>
        <v>5.5</v>
      </c>
      <c r="D32">
        <f t="shared" si="13"/>
        <v>-5.5</v>
      </c>
      <c r="E32">
        <f t="shared" si="13"/>
        <v>-5.5</v>
      </c>
      <c r="F32">
        <f t="shared" si="13"/>
        <v>5.5</v>
      </c>
      <c r="G32">
        <f t="shared" si="13"/>
        <v>5.5</v>
      </c>
      <c r="H32">
        <f t="shared" si="13"/>
        <v>-5.5</v>
      </c>
      <c r="I32">
        <f t="shared" si="13"/>
        <v>-5.5</v>
      </c>
      <c r="J32">
        <f t="shared" si="13"/>
        <v>5.5</v>
      </c>
      <c r="K32">
        <f t="shared" si="13"/>
        <v>5.5</v>
      </c>
      <c r="L32">
        <f t="shared" si="13"/>
        <v>-5.5</v>
      </c>
      <c r="M32">
        <f t="shared" si="13"/>
        <v>-5.5</v>
      </c>
      <c r="N32">
        <f t="shared" si="13"/>
        <v>5.5</v>
      </c>
      <c r="O32">
        <f t="shared" si="13"/>
        <v>5.5</v>
      </c>
      <c r="P32">
        <f t="shared" si="13"/>
        <v>30.25</v>
      </c>
    </row>
    <row r="33" spans="1:16" x14ac:dyDescent="0.3">
      <c r="A33">
        <f t="shared" ref="A33:P33" si="14">B16*$Q$16</f>
        <v>-4.75</v>
      </c>
      <c r="B33">
        <f t="shared" si="14"/>
        <v>4.75</v>
      </c>
      <c r="C33">
        <f t="shared" si="14"/>
        <v>-4.75</v>
      </c>
      <c r="D33">
        <f t="shared" si="14"/>
        <v>4.75</v>
      </c>
      <c r="E33">
        <f t="shared" si="14"/>
        <v>-4.75</v>
      </c>
      <c r="F33">
        <f t="shared" si="14"/>
        <v>4.75</v>
      </c>
      <c r="G33">
        <f t="shared" si="14"/>
        <v>-4.75</v>
      </c>
      <c r="H33">
        <f t="shared" si="14"/>
        <v>4.75</v>
      </c>
      <c r="I33">
        <f t="shared" si="14"/>
        <v>-4.75</v>
      </c>
      <c r="J33">
        <f t="shared" si="14"/>
        <v>4.75</v>
      </c>
      <c r="K33">
        <f t="shared" si="14"/>
        <v>-4.75</v>
      </c>
      <c r="L33">
        <f t="shared" si="14"/>
        <v>4.75</v>
      </c>
      <c r="M33">
        <f t="shared" si="14"/>
        <v>-4.75</v>
      </c>
      <c r="N33">
        <f t="shared" si="14"/>
        <v>4.75</v>
      </c>
      <c r="O33">
        <f t="shared" si="14"/>
        <v>-4.75</v>
      </c>
      <c r="P33">
        <f t="shared" si="14"/>
        <v>22.5625</v>
      </c>
    </row>
    <row r="34" spans="1:16" x14ac:dyDescent="0.3">
      <c r="A34">
        <f t="shared" ref="A34:P34" si="15">B17*$Q$17</f>
        <v>-6</v>
      </c>
      <c r="B34">
        <f t="shared" si="15"/>
        <v>-6</v>
      </c>
      <c r="C34">
        <f t="shared" si="15"/>
        <v>-6</v>
      </c>
      <c r="D34">
        <f t="shared" si="15"/>
        <v>-6</v>
      </c>
      <c r="E34">
        <f t="shared" si="15"/>
        <v>-6</v>
      </c>
      <c r="F34">
        <f t="shared" si="15"/>
        <v>-6</v>
      </c>
      <c r="G34">
        <f t="shared" si="15"/>
        <v>-6</v>
      </c>
      <c r="H34">
        <f t="shared" si="15"/>
        <v>-6</v>
      </c>
      <c r="I34">
        <f t="shared" si="15"/>
        <v>-6</v>
      </c>
      <c r="J34">
        <f t="shared" si="15"/>
        <v>-6</v>
      </c>
      <c r="K34">
        <f t="shared" si="15"/>
        <v>-6</v>
      </c>
      <c r="L34">
        <f t="shared" si="15"/>
        <v>-6</v>
      </c>
      <c r="M34">
        <f t="shared" si="15"/>
        <v>-6</v>
      </c>
      <c r="N34">
        <f t="shared" si="15"/>
        <v>-6</v>
      </c>
      <c r="O34">
        <f t="shared" si="15"/>
        <v>-6</v>
      </c>
      <c r="P34">
        <f t="shared" si="15"/>
        <v>36</v>
      </c>
    </row>
    <row r="35" spans="1:16" x14ac:dyDescent="0.3">
      <c r="A35" s="19">
        <f t="shared" ref="A35:P35" si="16">SUM(A19:A34)</f>
        <v>0</v>
      </c>
      <c r="B35" s="19">
        <f t="shared" si="16"/>
        <v>0</v>
      </c>
      <c r="C35" s="19">
        <f t="shared" si="16"/>
        <v>0</v>
      </c>
      <c r="D35" s="19">
        <f t="shared" si="16"/>
        <v>-7</v>
      </c>
      <c r="E35" s="19">
        <f t="shared" si="16"/>
        <v>-13</v>
      </c>
      <c r="F35" s="19">
        <f t="shared" si="16"/>
        <v>-15</v>
      </c>
      <c r="G35" s="19">
        <f t="shared" si="16"/>
        <v>3</v>
      </c>
      <c r="H35" s="19">
        <f t="shared" si="16"/>
        <v>11</v>
      </c>
      <c r="I35" s="19">
        <f t="shared" si="16"/>
        <v>-43</v>
      </c>
      <c r="J35" s="19">
        <f t="shared" si="16"/>
        <v>-1</v>
      </c>
      <c r="K35" s="19">
        <f t="shared" si="16"/>
        <v>1</v>
      </c>
      <c r="L35" s="19">
        <f t="shared" si="16"/>
        <v>-1</v>
      </c>
      <c r="M35" s="19">
        <f t="shared" si="16"/>
        <v>-39</v>
      </c>
      <c r="N35" s="19">
        <f t="shared" si="16"/>
        <v>3</v>
      </c>
      <c r="O35" s="19">
        <f t="shared" si="16"/>
        <v>5</v>
      </c>
      <c r="P35" s="19">
        <f t="shared" si="16"/>
        <v>248.75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931D-0731-4BDF-8C58-739C56403A7B}">
  <dimension ref="A1:L29"/>
  <sheetViews>
    <sheetView view="pageBreakPreview" topLeftCell="A12" zoomScaleNormal="100" zoomScaleSheetLayoutView="100" workbookViewId="0">
      <selection activeCell="G4" sqref="G4"/>
    </sheetView>
  </sheetViews>
  <sheetFormatPr defaultRowHeight="14.4" x14ac:dyDescent="0.3"/>
  <cols>
    <col min="3" max="5" width="9.44140625" style="12" customWidth="1"/>
    <col min="6" max="6" width="12.5546875" customWidth="1"/>
    <col min="7" max="7" width="9.109375" style="12" customWidth="1"/>
    <col min="8" max="9" width="8.88671875" style="12"/>
    <col min="10" max="10" width="10.77734375" style="1" customWidth="1"/>
    <col min="11" max="11" width="10.44140625" style="1" customWidth="1"/>
  </cols>
  <sheetData>
    <row r="1" spans="1:12" x14ac:dyDescent="0.3">
      <c r="A1">
        <v>1</v>
      </c>
      <c r="B1">
        <v>2</v>
      </c>
      <c r="C1" s="12">
        <v>3</v>
      </c>
      <c r="D1" s="12">
        <v>4</v>
      </c>
      <c r="E1" s="12">
        <v>5</v>
      </c>
      <c r="F1" s="12">
        <v>6</v>
      </c>
      <c r="G1" s="12">
        <v>7</v>
      </c>
      <c r="H1" s="12">
        <v>8</v>
      </c>
      <c r="I1" s="12">
        <v>9</v>
      </c>
      <c r="J1" s="12">
        <v>10</v>
      </c>
      <c r="K1" s="12">
        <v>11</v>
      </c>
    </row>
    <row r="2" spans="1:12" ht="43.2" x14ac:dyDescent="0.3">
      <c r="C2" s="14" t="s">
        <v>118</v>
      </c>
      <c r="D2" s="14" t="s">
        <v>122</v>
      </c>
      <c r="E2" s="14" t="s">
        <v>121</v>
      </c>
      <c r="F2" t="s">
        <v>114</v>
      </c>
      <c r="G2" s="12" t="s">
        <v>115</v>
      </c>
      <c r="H2" s="12" t="s">
        <v>116</v>
      </c>
      <c r="I2" s="12" t="s">
        <v>117</v>
      </c>
      <c r="J2" s="14" t="s">
        <v>124</v>
      </c>
      <c r="K2" s="14" t="s">
        <v>125</v>
      </c>
      <c r="L2" s="12"/>
    </row>
    <row r="3" spans="1:12" x14ac:dyDescent="0.3">
      <c r="A3">
        <v>1</v>
      </c>
      <c r="B3" s="32" t="s">
        <v>119</v>
      </c>
      <c r="C3" s="12">
        <v>10</v>
      </c>
      <c r="D3" s="12">
        <v>0</v>
      </c>
      <c r="E3" s="12">
        <f>100-C3</f>
        <v>90</v>
      </c>
      <c r="F3">
        <v>10.17</v>
      </c>
    </row>
    <row r="4" spans="1:12" x14ac:dyDescent="0.3">
      <c r="A4">
        <v>2</v>
      </c>
      <c r="B4" s="32"/>
      <c r="C4" s="12">
        <v>20</v>
      </c>
      <c r="D4" s="12">
        <v>0</v>
      </c>
      <c r="E4" s="12">
        <f t="shared" ref="E4:E20" si="0">100-C4</f>
        <v>80</v>
      </c>
      <c r="F4">
        <v>20.149999999999999</v>
      </c>
      <c r="G4" s="12">
        <v>34.9</v>
      </c>
      <c r="H4" s="12">
        <v>20.12</v>
      </c>
      <c r="I4" s="12">
        <v>14.78</v>
      </c>
    </row>
    <row r="5" spans="1:12" x14ac:dyDescent="0.3">
      <c r="A5">
        <v>3</v>
      </c>
      <c r="B5" s="32"/>
      <c r="C5" s="12">
        <v>30</v>
      </c>
      <c r="D5" s="12">
        <v>0</v>
      </c>
      <c r="E5" s="12">
        <f t="shared" si="0"/>
        <v>70</v>
      </c>
      <c r="F5">
        <v>30.13</v>
      </c>
      <c r="G5" s="12">
        <v>37.6</v>
      </c>
      <c r="H5" s="12">
        <v>23.52</v>
      </c>
      <c r="I5" s="12">
        <v>14.08</v>
      </c>
    </row>
    <row r="6" spans="1:12" x14ac:dyDescent="0.3">
      <c r="A6">
        <v>4</v>
      </c>
      <c r="B6" s="32"/>
      <c r="C6" s="12">
        <v>40</v>
      </c>
      <c r="D6" s="12">
        <v>0</v>
      </c>
      <c r="E6" s="12">
        <f t="shared" si="0"/>
        <v>60</v>
      </c>
      <c r="F6">
        <v>40.11</v>
      </c>
      <c r="G6" s="12">
        <v>43.29</v>
      </c>
      <c r="H6" s="12">
        <v>25.71</v>
      </c>
      <c r="I6" s="12">
        <v>17.579999999999998</v>
      </c>
    </row>
    <row r="7" spans="1:12" x14ac:dyDescent="0.3">
      <c r="A7">
        <v>5</v>
      </c>
      <c r="B7" s="32"/>
      <c r="C7" s="12">
        <v>50</v>
      </c>
      <c r="D7" s="12">
        <v>0</v>
      </c>
      <c r="E7" s="12">
        <f t="shared" si="0"/>
        <v>50</v>
      </c>
      <c r="F7">
        <v>50.09</v>
      </c>
      <c r="G7" s="12">
        <v>47.14</v>
      </c>
      <c r="H7" s="12">
        <v>27.12</v>
      </c>
      <c r="I7" s="12">
        <v>20.02</v>
      </c>
    </row>
    <row r="8" spans="1:12" x14ac:dyDescent="0.3">
      <c r="A8">
        <v>6</v>
      </c>
      <c r="B8" s="32"/>
      <c r="C8" s="12">
        <v>60</v>
      </c>
      <c r="D8" s="12">
        <v>0</v>
      </c>
      <c r="E8" s="12">
        <f t="shared" si="0"/>
        <v>40</v>
      </c>
      <c r="G8" s="12">
        <v>51.81</v>
      </c>
      <c r="H8" s="12">
        <v>28.2</v>
      </c>
      <c r="I8" s="12">
        <v>23.61</v>
      </c>
    </row>
    <row r="9" spans="1:12" x14ac:dyDescent="0.3">
      <c r="A9">
        <v>7</v>
      </c>
      <c r="B9" s="32"/>
      <c r="C9" s="12">
        <v>70</v>
      </c>
      <c r="D9" s="12">
        <v>0</v>
      </c>
      <c r="E9" s="12">
        <f t="shared" si="0"/>
        <v>30</v>
      </c>
      <c r="G9" s="12">
        <v>54.16</v>
      </c>
      <c r="H9" s="12">
        <v>29.5</v>
      </c>
      <c r="I9" s="12">
        <v>24.66</v>
      </c>
    </row>
    <row r="10" spans="1:12" x14ac:dyDescent="0.3">
      <c r="A10">
        <v>8</v>
      </c>
      <c r="B10" s="32"/>
      <c r="C10" s="12">
        <v>80</v>
      </c>
      <c r="D10" s="12">
        <v>0</v>
      </c>
      <c r="E10" s="12">
        <f t="shared" si="0"/>
        <v>20</v>
      </c>
      <c r="G10" s="12">
        <v>58.87</v>
      </c>
      <c r="H10" s="12">
        <v>30.26</v>
      </c>
      <c r="I10" s="12">
        <v>28.61</v>
      </c>
    </row>
    <row r="11" spans="1:12" x14ac:dyDescent="0.3">
      <c r="A11">
        <v>9</v>
      </c>
      <c r="B11" s="32"/>
      <c r="C11" s="12">
        <v>90</v>
      </c>
      <c r="D11" s="12">
        <v>0</v>
      </c>
      <c r="E11" s="12">
        <f t="shared" si="0"/>
        <v>10</v>
      </c>
      <c r="G11" s="12">
        <v>59.15</v>
      </c>
      <c r="H11" s="12">
        <v>32.65</v>
      </c>
      <c r="I11" s="12">
        <v>26.5</v>
      </c>
    </row>
    <row r="12" spans="1:12" x14ac:dyDescent="0.3">
      <c r="A12">
        <v>10</v>
      </c>
      <c r="B12" s="32" t="s">
        <v>120</v>
      </c>
      <c r="C12" s="17">
        <v>10</v>
      </c>
      <c r="D12" s="17">
        <v>0</v>
      </c>
      <c r="E12" s="17">
        <f t="shared" si="0"/>
        <v>90</v>
      </c>
      <c r="F12" s="8">
        <v>16.98</v>
      </c>
      <c r="G12" s="17"/>
      <c r="H12" s="17"/>
      <c r="I12" s="17"/>
      <c r="J12" s="1">
        <v>21</v>
      </c>
      <c r="K12" s="1">
        <v>23</v>
      </c>
    </row>
    <row r="13" spans="1:12" x14ac:dyDescent="0.3">
      <c r="A13">
        <v>11</v>
      </c>
      <c r="B13" s="32"/>
      <c r="C13" s="12">
        <v>20</v>
      </c>
      <c r="D13" s="12">
        <v>0</v>
      </c>
      <c r="E13" s="12">
        <f t="shared" si="0"/>
        <v>80</v>
      </c>
      <c r="F13">
        <v>26.21</v>
      </c>
      <c r="J13" s="1">
        <v>16</v>
      </c>
      <c r="K13" s="1">
        <v>23</v>
      </c>
    </row>
    <row r="14" spans="1:12" x14ac:dyDescent="0.3">
      <c r="A14">
        <v>12</v>
      </c>
      <c r="B14" s="32"/>
      <c r="C14" s="12">
        <v>30</v>
      </c>
      <c r="D14" s="12">
        <v>0</v>
      </c>
      <c r="E14" s="12">
        <f t="shared" si="0"/>
        <v>70</v>
      </c>
      <c r="F14">
        <v>35.43</v>
      </c>
      <c r="G14" s="12">
        <v>26.03</v>
      </c>
      <c r="H14" s="12">
        <v>10.050000000000001</v>
      </c>
      <c r="I14" s="12">
        <v>15.98</v>
      </c>
      <c r="J14" s="1">
        <v>24</v>
      </c>
      <c r="K14" s="1">
        <v>26</v>
      </c>
    </row>
    <row r="15" spans="1:12" x14ac:dyDescent="0.3">
      <c r="A15">
        <v>13</v>
      </c>
      <c r="B15" s="32"/>
      <c r="C15" s="12">
        <v>40</v>
      </c>
      <c r="D15" s="12">
        <v>0</v>
      </c>
      <c r="E15" s="12">
        <f t="shared" si="0"/>
        <v>60</v>
      </c>
      <c r="F15">
        <v>44.66</v>
      </c>
      <c r="G15" s="12">
        <v>28.22</v>
      </c>
      <c r="H15" s="12">
        <v>12.29</v>
      </c>
      <c r="I15" s="12">
        <v>15.93</v>
      </c>
      <c r="J15" s="1">
        <v>23</v>
      </c>
      <c r="K15" s="1">
        <v>27</v>
      </c>
    </row>
    <row r="16" spans="1:12" x14ac:dyDescent="0.3">
      <c r="A16">
        <v>14</v>
      </c>
      <c r="B16" s="32"/>
      <c r="C16" s="12">
        <v>50</v>
      </c>
      <c r="D16" s="12">
        <v>0</v>
      </c>
      <c r="E16" s="12">
        <f t="shared" si="0"/>
        <v>50</v>
      </c>
      <c r="F16">
        <v>53.88</v>
      </c>
      <c r="G16" s="12">
        <v>32.130000000000003</v>
      </c>
      <c r="H16" s="12">
        <v>14.5</v>
      </c>
      <c r="I16" s="12">
        <v>17.63</v>
      </c>
      <c r="J16" s="1">
        <v>24.5</v>
      </c>
      <c r="K16" s="1">
        <v>31</v>
      </c>
    </row>
    <row r="17" spans="1:11" x14ac:dyDescent="0.3">
      <c r="A17">
        <v>15</v>
      </c>
      <c r="B17" s="32"/>
      <c r="C17" s="12">
        <v>60</v>
      </c>
      <c r="D17" s="12">
        <v>0</v>
      </c>
      <c r="E17" s="12">
        <f t="shared" si="0"/>
        <v>40</v>
      </c>
      <c r="G17" s="12">
        <v>40.26</v>
      </c>
      <c r="H17" s="12">
        <v>18.39</v>
      </c>
      <c r="I17" s="12">
        <v>21.87</v>
      </c>
      <c r="J17" s="1">
        <v>22.8</v>
      </c>
      <c r="K17" s="1">
        <v>41</v>
      </c>
    </row>
    <row r="18" spans="1:11" x14ac:dyDescent="0.3">
      <c r="A18">
        <v>16</v>
      </c>
      <c r="B18" s="32"/>
      <c r="C18" s="12">
        <v>70</v>
      </c>
      <c r="D18" s="12">
        <v>0</v>
      </c>
      <c r="E18" s="12">
        <f t="shared" si="0"/>
        <v>30</v>
      </c>
      <c r="G18" s="12">
        <v>44.52</v>
      </c>
      <c r="H18" s="12">
        <v>20.32</v>
      </c>
      <c r="I18" s="12">
        <v>24.2</v>
      </c>
      <c r="J18" s="1">
        <v>26</v>
      </c>
      <c r="K18" s="1">
        <v>48</v>
      </c>
    </row>
    <row r="19" spans="1:11" x14ac:dyDescent="0.3">
      <c r="A19">
        <v>17</v>
      </c>
      <c r="B19" s="32"/>
      <c r="C19" s="12">
        <v>80</v>
      </c>
      <c r="D19" s="12">
        <v>0</v>
      </c>
      <c r="E19" s="12">
        <f t="shared" si="0"/>
        <v>20</v>
      </c>
      <c r="G19" s="12">
        <v>53.65</v>
      </c>
      <c r="H19" s="12">
        <v>23.11</v>
      </c>
      <c r="I19" s="12">
        <v>30.54</v>
      </c>
      <c r="J19" s="1">
        <v>21</v>
      </c>
      <c r="K19" s="1">
        <v>55</v>
      </c>
    </row>
    <row r="20" spans="1:11" x14ac:dyDescent="0.3">
      <c r="A20">
        <v>18</v>
      </c>
      <c r="B20" s="32"/>
      <c r="C20" s="12">
        <v>90</v>
      </c>
      <c r="D20" s="12">
        <v>0</v>
      </c>
      <c r="E20" s="12">
        <f t="shared" si="0"/>
        <v>10</v>
      </c>
      <c r="G20" s="12">
        <v>56.25</v>
      </c>
      <c r="H20" s="12">
        <v>24</v>
      </c>
      <c r="I20" s="12">
        <v>32.520000000000003</v>
      </c>
    </row>
    <row r="21" spans="1:11" x14ac:dyDescent="0.3">
      <c r="A21">
        <v>19</v>
      </c>
      <c r="B21" s="32" t="s">
        <v>123</v>
      </c>
      <c r="C21" s="12">
        <f>(100-E21)*0.2</f>
        <v>20</v>
      </c>
      <c r="D21" s="12">
        <f>(100-E21)*0.8</f>
        <v>80</v>
      </c>
      <c r="E21" s="12">
        <v>0</v>
      </c>
      <c r="G21" s="12">
        <v>35.156999999999996</v>
      </c>
      <c r="H21" s="12">
        <v>23.4</v>
      </c>
      <c r="I21" s="12">
        <v>11.7</v>
      </c>
    </row>
    <row r="22" spans="1:11" x14ac:dyDescent="0.3">
      <c r="A22">
        <v>20</v>
      </c>
      <c r="B22" s="32"/>
      <c r="C22" s="12">
        <f t="shared" ref="C22:C29" si="1">(100-E22)*0.2</f>
        <v>18</v>
      </c>
      <c r="D22" s="12">
        <f t="shared" ref="D22:D29" si="2">(100-E22)*0.8</f>
        <v>72</v>
      </c>
      <c r="E22" s="12">
        <v>10</v>
      </c>
      <c r="G22" s="12">
        <v>31.724</v>
      </c>
      <c r="H22" s="12">
        <v>21.878</v>
      </c>
      <c r="I22" s="12">
        <v>9.8460000000000001</v>
      </c>
    </row>
    <row r="23" spans="1:11" x14ac:dyDescent="0.3">
      <c r="A23">
        <v>21</v>
      </c>
      <c r="B23" s="32"/>
      <c r="C23" s="12">
        <f t="shared" si="1"/>
        <v>16</v>
      </c>
      <c r="D23" s="12">
        <f t="shared" si="2"/>
        <v>64</v>
      </c>
      <c r="E23" s="12">
        <v>20</v>
      </c>
      <c r="G23" s="12">
        <v>28.407</v>
      </c>
      <c r="H23" s="12">
        <v>18.940000000000001</v>
      </c>
      <c r="I23" s="12">
        <v>9.4670000000000005</v>
      </c>
    </row>
    <row r="24" spans="1:11" x14ac:dyDescent="0.3">
      <c r="A24">
        <v>22</v>
      </c>
      <c r="B24" s="32"/>
      <c r="C24" s="12">
        <f t="shared" si="1"/>
        <v>14</v>
      </c>
      <c r="D24" s="12">
        <f t="shared" si="2"/>
        <v>56</v>
      </c>
      <c r="E24" s="12">
        <v>30</v>
      </c>
      <c r="G24" s="12">
        <v>24.942</v>
      </c>
      <c r="H24" s="12">
        <v>17.844999999999999</v>
      </c>
      <c r="I24" s="12">
        <v>7.0970000000000004</v>
      </c>
    </row>
    <row r="25" spans="1:11" x14ac:dyDescent="0.3">
      <c r="A25">
        <v>23</v>
      </c>
      <c r="B25" s="32"/>
      <c r="C25" s="12">
        <f t="shared" si="1"/>
        <v>12</v>
      </c>
      <c r="D25" s="12">
        <f t="shared" si="2"/>
        <v>48</v>
      </c>
      <c r="E25" s="12">
        <v>40</v>
      </c>
      <c r="G25" s="12">
        <v>21.908999999999999</v>
      </c>
      <c r="H25" s="12">
        <v>15.618</v>
      </c>
      <c r="I25" s="12">
        <v>6.2910000000000004</v>
      </c>
    </row>
    <row r="26" spans="1:11" x14ac:dyDescent="0.3">
      <c r="A26">
        <v>24</v>
      </c>
      <c r="B26" s="32"/>
      <c r="C26" s="12">
        <f t="shared" si="1"/>
        <v>10</v>
      </c>
      <c r="D26" s="12">
        <f t="shared" si="2"/>
        <v>40</v>
      </c>
      <c r="E26" s="12">
        <v>50</v>
      </c>
      <c r="G26" s="12">
        <v>20.318000000000001</v>
      </c>
      <c r="H26" s="12">
        <v>14.266999999999999</v>
      </c>
      <c r="I26" s="12">
        <v>6.0510000000000002</v>
      </c>
    </row>
    <row r="27" spans="1:11" x14ac:dyDescent="0.3">
      <c r="A27">
        <v>25</v>
      </c>
      <c r="B27" s="32"/>
      <c r="C27" s="12">
        <f t="shared" si="1"/>
        <v>8</v>
      </c>
      <c r="D27" s="12">
        <f t="shared" si="2"/>
        <v>32</v>
      </c>
      <c r="E27" s="12">
        <v>60</v>
      </c>
      <c r="G27" s="12">
        <v>17.920000000000002</v>
      </c>
      <c r="H27" s="12">
        <v>13.638</v>
      </c>
      <c r="I27" s="12">
        <v>4.282</v>
      </c>
    </row>
    <row r="28" spans="1:11" x14ac:dyDescent="0.3">
      <c r="A28">
        <v>26</v>
      </c>
      <c r="B28" s="32"/>
      <c r="C28" s="12">
        <f t="shared" si="1"/>
        <v>6</v>
      </c>
      <c r="D28" s="12">
        <f t="shared" si="2"/>
        <v>24</v>
      </c>
      <c r="E28" s="12">
        <v>70</v>
      </c>
      <c r="G28" s="12">
        <v>17.187999999999999</v>
      </c>
      <c r="H28" s="12">
        <v>14.784000000000001</v>
      </c>
      <c r="I28" s="12">
        <v>2.4039999999999999</v>
      </c>
    </row>
    <row r="29" spans="1:11" x14ac:dyDescent="0.3">
      <c r="A29">
        <v>27</v>
      </c>
      <c r="B29" s="32"/>
      <c r="C29" s="12">
        <f t="shared" si="1"/>
        <v>4</v>
      </c>
      <c r="D29" s="12">
        <f t="shared" si="2"/>
        <v>16</v>
      </c>
      <c r="E29" s="12">
        <v>80</v>
      </c>
      <c r="G29" s="12">
        <v>19</v>
      </c>
    </row>
  </sheetData>
  <mergeCells count="3">
    <mergeCell ref="B3:B11"/>
    <mergeCell ref="B12:B20"/>
    <mergeCell ref="B21:B29"/>
  </mergeCells>
  <phoneticPr fontId="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8532-C0DC-4295-92C7-457AD4B4A3EB}">
  <dimension ref="A1:M23"/>
  <sheetViews>
    <sheetView workbookViewId="0">
      <selection activeCell="B12" sqref="B12"/>
    </sheetView>
  </sheetViews>
  <sheetFormatPr defaultRowHeight="14.4" x14ac:dyDescent="0.3"/>
  <sheetData>
    <row r="1" spans="1:13" ht="15.6" x14ac:dyDescent="0.35">
      <c r="A1" s="33"/>
      <c r="C1" s="1" t="s">
        <v>43</v>
      </c>
      <c r="D1" s="12" t="s">
        <v>44</v>
      </c>
      <c r="E1" s="12" t="s">
        <v>45</v>
      </c>
      <c r="F1" s="12" t="s">
        <v>46</v>
      </c>
      <c r="G1" s="12" t="s">
        <v>47</v>
      </c>
      <c r="H1" s="12" t="s">
        <v>48</v>
      </c>
      <c r="I1" s="12" t="s">
        <v>49</v>
      </c>
      <c r="J1" s="12" t="s">
        <v>50</v>
      </c>
      <c r="K1" s="12" t="s">
        <v>51</v>
      </c>
      <c r="L1" s="12" t="s">
        <v>52</v>
      </c>
      <c r="M1" s="12" t="s">
        <v>53</v>
      </c>
    </row>
    <row r="2" spans="1:13" x14ac:dyDescent="0.3">
      <c r="A2" s="33"/>
      <c r="C2">
        <f>Matrix!O3</f>
        <v>141.5</v>
      </c>
      <c r="D2">
        <f>Matrix!O3*Matrix!E3</f>
        <v>141.5</v>
      </c>
      <c r="E2">
        <f>Matrix!O3*Matrix!F3</f>
        <v>141.5</v>
      </c>
      <c r="F2">
        <f>Matrix!G3*Matrix!O3</f>
        <v>141.5</v>
      </c>
      <c r="G2">
        <f>Matrix!O3*Matrix!H3</f>
        <v>141.5</v>
      </c>
      <c r="H2">
        <f>Matrix!O3*Matrix!I3</f>
        <v>141.5</v>
      </c>
      <c r="I2">
        <f>Matrix!O3*Matrix!J3</f>
        <v>141.5</v>
      </c>
      <c r="J2">
        <f>Matrix!O3*Matrix!K3</f>
        <v>141.5</v>
      </c>
      <c r="K2">
        <f>Matrix!O3*Matrix!L3</f>
        <v>38.16255000000001</v>
      </c>
      <c r="L2">
        <f>Matrix!O3*Matrix!M3</f>
        <v>38.16255000000001</v>
      </c>
      <c r="M2">
        <f>Matrix!O3*Matrix!N3</f>
        <v>38.16255000000001</v>
      </c>
    </row>
    <row r="3" spans="1:13" x14ac:dyDescent="0.3">
      <c r="A3" s="33"/>
      <c r="C3">
        <f>Matrix!O4</f>
        <v>134</v>
      </c>
      <c r="D3">
        <f>Matrix!O4*Matrix!E4</f>
        <v>-134</v>
      </c>
      <c r="E3">
        <f>Matrix!O4*Matrix!F4</f>
        <v>134</v>
      </c>
      <c r="F3">
        <f>Matrix!G4*Matrix!O4</f>
        <v>134</v>
      </c>
      <c r="G3">
        <f>Matrix!O4*Matrix!H4</f>
        <v>-134</v>
      </c>
      <c r="H3">
        <f>Matrix!O4*Matrix!I4</f>
        <v>-134</v>
      </c>
      <c r="I3">
        <f>Matrix!O4*Matrix!J4</f>
        <v>134</v>
      </c>
      <c r="J3">
        <f>Matrix!O4*Matrix!K4</f>
        <v>-134</v>
      </c>
      <c r="K3">
        <f>Matrix!O4*Matrix!L4</f>
        <v>36.139800000000008</v>
      </c>
      <c r="L3">
        <f>Matrix!O4*Matrix!M4</f>
        <v>36.139800000000008</v>
      </c>
      <c r="M3">
        <f>Matrix!O4*Matrix!N4</f>
        <v>36.139800000000008</v>
      </c>
    </row>
    <row r="4" spans="1:13" x14ac:dyDescent="0.3">
      <c r="C4">
        <f>Matrix!O5</f>
        <v>137</v>
      </c>
      <c r="D4">
        <f>Matrix!O5*Matrix!E5</f>
        <v>137</v>
      </c>
      <c r="E4">
        <f>Matrix!O5*Matrix!F5</f>
        <v>-137</v>
      </c>
      <c r="F4">
        <f>Matrix!G5*Matrix!O5</f>
        <v>137</v>
      </c>
      <c r="G4">
        <f>Matrix!O5*Matrix!H5</f>
        <v>-137</v>
      </c>
      <c r="H4">
        <f>Matrix!O5*Matrix!I5</f>
        <v>137</v>
      </c>
      <c r="I4">
        <f>Matrix!O5*Matrix!J5</f>
        <v>-137</v>
      </c>
      <c r="J4">
        <f>Matrix!O5*Matrix!K5</f>
        <v>-137</v>
      </c>
      <c r="K4">
        <f>Matrix!O5*Matrix!L5</f>
        <v>36.948900000000009</v>
      </c>
      <c r="L4">
        <f>Matrix!O5*Matrix!M5</f>
        <v>36.948900000000009</v>
      </c>
      <c r="M4">
        <f>Matrix!O5*Matrix!N5</f>
        <v>36.948900000000009</v>
      </c>
    </row>
    <row r="5" spans="1:13" x14ac:dyDescent="0.3">
      <c r="C5">
        <f>Matrix!O6</f>
        <v>124</v>
      </c>
      <c r="D5">
        <f>Matrix!O6*Matrix!E6</f>
        <v>-124</v>
      </c>
      <c r="E5">
        <f>Matrix!O6*Matrix!F6</f>
        <v>-124</v>
      </c>
      <c r="F5">
        <f>Matrix!G6*Matrix!O6</f>
        <v>124</v>
      </c>
      <c r="G5">
        <f>Matrix!O6*Matrix!H6</f>
        <v>124</v>
      </c>
      <c r="H5">
        <f>Matrix!O6*Matrix!I6</f>
        <v>-124</v>
      </c>
      <c r="I5">
        <f>Matrix!O6*Matrix!J6</f>
        <v>-124</v>
      </c>
      <c r="J5">
        <f>Matrix!O6*Matrix!K6</f>
        <v>124</v>
      </c>
      <c r="K5">
        <f>Matrix!O6*Matrix!L6</f>
        <v>33.442800000000005</v>
      </c>
      <c r="L5">
        <f>Matrix!O6*Matrix!M6</f>
        <v>33.442800000000005</v>
      </c>
      <c r="M5">
        <f>Matrix!O6*Matrix!N6</f>
        <v>33.442800000000005</v>
      </c>
    </row>
    <row r="6" spans="1:13" x14ac:dyDescent="0.3">
      <c r="C6">
        <f>Matrix!O7</f>
        <v>141.5</v>
      </c>
      <c r="D6">
        <f>Matrix!O7*Matrix!E7</f>
        <v>141.5</v>
      </c>
      <c r="E6">
        <f>Matrix!O7*Matrix!F7</f>
        <v>141.5</v>
      </c>
      <c r="F6">
        <f>Matrix!G7*Matrix!O7</f>
        <v>-141.5</v>
      </c>
      <c r="G6">
        <f>Matrix!O7*Matrix!H7</f>
        <v>141.5</v>
      </c>
      <c r="H6">
        <f>Matrix!O7*Matrix!I7</f>
        <v>-141.5</v>
      </c>
      <c r="I6">
        <f>Matrix!O7*Matrix!J7</f>
        <v>-141.5</v>
      </c>
      <c r="J6">
        <f>Matrix!O7*Matrix!K7</f>
        <v>-141.5</v>
      </c>
      <c r="K6">
        <f>Matrix!O7*Matrix!L7</f>
        <v>38.16255000000001</v>
      </c>
      <c r="L6">
        <f>Matrix!O7*Matrix!M7</f>
        <v>38.16255000000001</v>
      </c>
      <c r="M6">
        <f>Matrix!O7*Matrix!N7</f>
        <v>38.16255000000001</v>
      </c>
    </row>
    <row r="7" spans="1:13" x14ac:dyDescent="0.3">
      <c r="C7">
        <f>Matrix!O8</f>
        <v>139</v>
      </c>
      <c r="D7">
        <f>Matrix!O8*Matrix!E8</f>
        <v>-139</v>
      </c>
      <c r="E7">
        <f>Matrix!O8*Matrix!F8</f>
        <v>139</v>
      </c>
      <c r="F7">
        <f>Matrix!G8*Matrix!O8</f>
        <v>-139</v>
      </c>
      <c r="G7">
        <f>Matrix!O8*Matrix!H8</f>
        <v>-139</v>
      </c>
      <c r="H7">
        <f>Matrix!O8*Matrix!I8</f>
        <v>139</v>
      </c>
      <c r="I7">
        <f>Matrix!O8*Matrix!J8</f>
        <v>-139</v>
      </c>
      <c r="J7">
        <f>Matrix!O8*Matrix!K8</f>
        <v>139</v>
      </c>
      <c r="K7">
        <f>Matrix!O8*Matrix!L8</f>
        <v>37.48830000000001</v>
      </c>
      <c r="L7">
        <f>Matrix!O8*Matrix!M8</f>
        <v>37.48830000000001</v>
      </c>
      <c r="M7">
        <f>Matrix!O8*Matrix!N8</f>
        <v>37.48830000000001</v>
      </c>
    </row>
    <row r="8" spans="1:13" x14ac:dyDescent="0.3">
      <c r="C8">
        <f>Matrix!O9</f>
        <v>134</v>
      </c>
      <c r="D8">
        <f>Matrix!O9*Matrix!E9</f>
        <v>134</v>
      </c>
      <c r="E8">
        <f>Matrix!O9*Matrix!F9</f>
        <v>-134</v>
      </c>
      <c r="F8">
        <f>Matrix!G9*Matrix!O9</f>
        <v>-134</v>
      </c>
      <c r="G8">
        <f>Matrix!O9*Matrix!H9</f>
        <v>-134</v>
      </c>
      <c r="H8">
        <f>Matrix!O9*Matrix!I9</f>
        <v>-134</v>
      </c>
      <c r="I8">
        <f>Matrix!O9*Matrix!J9</f>
        <v>134</v>
      </c>
      <c r="J8">
        <f>Matrix!O9*Matrix!K9</f>
        <v>134</v>
      </c>
      <c r="K8">
        <f>Matrix!O9*Matrix!L9</f>
        <v>36.139800000000008</v>
      </c>
      <c r="L8">
        <f>Matrix!O9*Matrix!M9</f>
        <v>36.139800000000008</v>
      </c>
      <c r="M8">
        <f>Matrix!O9*Matrix!N9</f>
        <v>36.139800000000008</v>
      </c>
    </row>
    <row r="9" spans="1:13" x14ac:dyDescent="0.3">
      <c r="C9">
        <f>Matrix!O10</f>
        <v>125</v>
      </c>
      <c r="D9">
        <f>Matrix!O10*Matrix!E10</f>
        <v>-125</v>
      </c>
      <c r="E9">
        <f>Matrix!O10*Matrix!F10</f>
        <v>-125</v>
      </c>
      <c r="F9">
        <f>Matrix!G10*Matrix!O10</f>
        <v>-125</v>
      </c>
      <c r="G9">
        <f>Matrix!O10*Matrix!H10</f>
        <v>125</v>
      </c>
      <c r="H9">
        <f>Matrix!O10*Matrix!I10</f>
        <v>125</v>
      </c>
      <c r="I9">
        <f>Matrix!O10*Matrix!J10</f>
        <v>125</v>
      </c>
      <c r="J9">
        <f>Matrix!O10*Matrix!K10</f>
        <v>-125</v>
      </c>
      <c r="K9">
        <f>Matrix!O10*Matrix!L10</f>
        <v>33.712500000000006</v>
      </c>
      <c r="L9">
        <f>Matrix!O10*Matrix!M10</f>
        <v>33.712500000000006</v>
      </c>
      <c r="M9">
        <f>Matrix!O10*Matrix!N10</f>
        <v>33.712500000000006</v>
      </c>
    </row>
    <row r="10" spans="1:13" x14ac:dyDescent="0.3">
      <c r="C10">
        <f>Matrix!O11</f>
        <v>131</v>
      </c>
      <c r="D10">
        <f>Matrix!O11*Matrix!E11</f>
        <v>159.2174</v>
      </c>
      <c r="E10">
        <f>Matrix!O11*Matrix!F11</f>
        <v>0</v>
      </c>
      <c r="F10">
        <f>Matrix!G11*Matrix!O11</f>
        <v>0</v>
      </c>
      <c r="G10">
        <f>Matrix!O11*Matrix!H11</f>
        <v>0</v>
      </c>
      <c r="H10">
        <f>Matrix!O11*Matrix!I11</f>
        <v>0</v>
      </c>
      <c r="I10">
        <f>Matrix!O11*Matrix!J11</f>
        <v>0</v>
      </c>
      <c r="J10">
        <f>Matrix!O11*Matrix!K11</f>
        <v>0</v>
      </c>
      <c r="K10">
        <f>Matrix!O11*Matrix!L11</f>
        <v>97.843527960000003</v>
      </c>
      <c r="L10">
        <f>Matrix!O11*Matrix!M11</f>
        <v>-95.669299999999993</v>
      </c>
      <c r="M10">
        <f>Matrix!O11*Matrix!N11</f>
        <v>-95.669299999999993</v>
      </c>
    </row>
    <row r="11" spans="1:13" ht="15.6" x14ac:dyDescent="0.35">
      <c r="A11" t="s">
        <v>97</v>
      </c>
      <c r="B11">
        <f>SUM(C2:C16)/15</f>
        <v>134.73333333333332</v>
      </c>
      <c r="C11">
        <f>Matrix!O12</f>
        <v>149</v>
      </c>
      <c r="D11">
        <f>Matrix!O12*Matrix!E12</f>
        <v>-181.09460000000001</v>
      </c>
      <c r="E11">
        <f>Matrix!O12*Matrix!F12</f>
        <v>0</v>
      </c>
      <c r="F11">
        <f>Matrix!G12*Matrix!O12</f>
        <v>0</v>
      </c>
      <c r="G11">
        <f>Matrix!O12*Matrix!H12</f>
        <v>0</v>
      </c>
      <c r="H11">
        <f>Matrix!O12*Matrix!I12</f>
        <v>0</v>
      </c>
      <c r="I11">
        <f>Matrix!O12*Matrix!J12</f>
        <v>0</v>
      </c>
      <c r="J11">
        <f>Matrix!O12*Matrix!K12</f>
        <v>0</v>
      </c>
      <c r="K11">
        <f>Matrix!O12*Matrix!L12</f>
        <v>111.28767684</v>
      </c>
      <c r="L11">
        <f>Matrix!O12*Matrix!M12</f>
        <v>-108.81469999999999</v>
      </c>
      <c r="M11">
        <f>Matrix!O12*Matrix!N12</f>
        <v>-108.81469999999999</v>
      </c>
    </row>
    <row r="12" spans="1:13" ht="15.6" x14ac:dyDescent="0.35">
      <c r="A12" t="s">
        <v>98</v>
      </c>
      <c r="B12">
        <f>SUM(D2:D16)/15</f>
        <v>0.67485333333333231</v>
      </c>
      <c r="C12">
        <f>Matrix!O13</f>
        <v>136</v>
      </c>
      <c r="D12">
        <f>Matrix!O13*Matrix!E13</f>
        <v>0</v>
      </c>
      <c r="E12">
        <f>Matrix!O13*Matrix!F13</f>
        <v>165.2944</v>
      </c>
      <c r="F12">
        <f>Matrix!G13*Matrix!O13</f>
        <v>0</v>
      </c>
      <c r="G12">
        <f>Matrix!O13*Matrix!H13</f>
        <v>0</v>
      </c>
      <c r="H12">
        <f>Matrix!O13*Matrix!I13</f>
        <v>0</v>
      </c>
      <c r="I12">
        <f>Matrix!O13*Matrix!J13</f>
        <v>0</v>
      </c>
      <c r="J12">
        <f>Matrix!O13*Matrix!K13</f>
        <v>0</v>
      </c>
      <c r="K12">
        <f>Matrix!O13*Matrix!L13</f>
        <v>-99.320799999999991</v>
      </c>
      <c r="L12">
        <f>Matrix!O13*Matrix!M13</f>
        <v>101.57801376</v>
      </c>
      <c r="M12">
        <f>Matrix!O13*Matrix!N13</f>
        <v>-99.320799999999991</v>
      </c>
    </row>
    <row r="13" spans="1:13" ht="15.6" x14ac:dyDescent="0.35">
      <c r="A13" t="s">
        <v>99</v>
      </c>
      <c r="B13">
        <f>SUM(E2:E16)/15</f>
        <v>2.6430799999999994</v>
      </c>
      <c r="C13">
        <f>Matrix!O14</f>
        <v>133</v>
      </c>
      <c r="D13">
        <f>Matrix!O14*Matrix!E14</f>
        <v>0</v>
      </c>
      <c r="E13">
        <f>Matrix!O14*Matrix!F14</f>
        <v>-161.6482</v>
      </c>
      <c r="F13">
        <f>Matrix!G14*Matrix!O14</f>
        <v>0</v>
      </c>
      <c r="G13">
        <f>Matrix!O14*Matrix!H14</f>
        <v>0</v>
      </c>
      <c r="H13">
        <f>Matrix!O14*Matrix!I14</f>
        <v>0</v>
      </c>
      <c r="I13">
        <f>Matrix!O14*Matrix!J14</f>
        <v>0</v>
      </c>
      <c r="J13">
        <f>Matrix!O14*Matrix!K14</f>
        <v>0</v>
      </c>
      <c r="K13">
        <f>Matrix!O14*Matrix!L14</f>
        <v>-97.129899999999992</v>
      </c>
      <c r="L13">
        <f>Matrix!O14*Matrix!M14</f>
        <v>99.337322280000009</v>
      </c>
      <c r="M13">
        <f>Matrix!O14*Matrix!N14</f>
        <v>-97.129899999999992</v>
      </c>
    </row>
    <row r="14" spans="1:13" ht="15.6" x14ac:dyDescent="0.35">
      <c r="A14" t="s">
        <v>100</v>
      </c>
      <c r="B14">
        <f>SUM(F2:F16)/15</f>
        <v>-1.9825866666666665</v>
      </c>
      <c r="C14">
        <f>Matrix!O15</f>
        <v>119</v>
      </c>
      <c r="D14">
        <f>Matrix!O15*Matrix!E15</f>
        <v>0</v>
      </c>
      <c r="E14">
        <f>Matrix!O15*Matrix!F15</f>
        <v>0</v>
      </c>
      <c r="F14">
        <f>Matrix!G15*Matrix!O15</f>
        <v>144.6326</v>
      </c>
      <c r="G14">
        <f>Matrix!O15*Matrix!H15</f>
        <v>0</v>
      </c>
      <c r="H14">
        <f>Matrix!O15*Matrix!I15</f>
        <v>0</v>
      </c>
      <c r="I14">
        <f>Matrix!O15*Matrix!J15</f>
        <v>0</v>
      </c>
      <c r="J14">
        <f>Matrix!O15*Matrix!K15</f>
        <v>0</v>
      </c>
      <c r="K14">
        <f>Matrix!O15*Matrix!L15</f>
        <v>-86.905699999999996</v>
      </c>
      <c r="L14">
        <f>Matrix!O15*Matrix!M15</f>
        <v>-86.905699999999996</v>
      </c>
      <c r="M14">
        <f>Matrix!O15*Matrix!N15</f>
        <v>88.880762040000008</v>
      </c>
    </row>
    <row r="15" spans="1:13" ht="15.6" x14ac:dyDescent="0.35">
      <c r="A15" t="s">
        <v>101</v>
      </c>
      <c r="B15">
        <f>SUM(G2:G16)/15</f>
        <v>-0.8</v>
      </c>
      <c r="C15">
        <f>Matrix!O16</f>
        <v>141</v>
      </c>
      <c r="D15">
        <f>Matrix!O16*Matrix!E16</f>
        <v>0</v>
      </c>
      <c r="E15">
        <f>Matrix!O16*Matrix!F16</f>
        <v>0</v>
      </c>
      <c r="F15">
        <f>Matrix!G16*Matrix!O16</f>
        <v>-171.37139999999999</v>
      </c>
      <c r="G15">
        <f>Matrix!O16*Matrix!H16</f>
        <v>0</v>
      </c>
      <c r="H15">
        <f>Matrix!O16*Matrix!I16</f>
        <v>0</v>
      </c>
      <c r="I15">
        <f>Matrix!O16*Matrix!J16</f>
        <v>0</v>
      </c>
      <c r="J15">
        <f>Matrix!O16*Matrix!K16</f>
        <v>0</v>
      </c>
      <c r="K15">
        <f>Matrix!O16*Matrix!L16</f>
        <v>-102.97229999999999</v>
      </c>
      <c r="L15">
        <f>Matrix!O16*Matrix!M16</f>
        <v>-102.97229999999999</v>
      </c>
      <c r="M15">
        <f>Matrix!O16*Matrix!N16</f>
        <v>105.31249956000001</v>
      </c>
    </row>
    <row r="16" spans="1:13" ht="15.6" x14ac:dyDescent="0.35">
      <c r="A16" t="s">
        <v>102</v>
      </c>
      <c r="B16">
        <f>SUM(H2:H16)/15</f>
        <v>0.6</v>
      </c>
      <c r="C16">
        <f>Matrix!O17</f>
        <v>136</v>
      </c>
      <c r="D16">
        <f>Matrix!O17*Matrix!E17</f>
        <v>0</v>
      </c>
      <c r="E16">
        <f>Matrix!O17*Matrix!F17</f>
        <v>0</v>
      </c>
      <c r="F16">
        <f>Matrix!G17*Matrix!O17</f>
        <v>0</v>
      </c>
      <c r="G16">
        <f>Matrix!O17*Matrix!H17</f>
        <v>0</v>
      </c>
      <c r="H16">
        <f>Matrix!O17*Matrix!I17</f>
        <v>0</v>
      </c>
      <c r="I16">
        <f>Matrix!O17*Matrix!J17</f>
        <v>0</v>
      </c>
      <c r="J16">
        <f>Matrix!O17*Matrix!K17</f>
        <v>0</v>
      </c>
      <c r="K16">
        <f>Matrix!O17*Matrix!L17</f>
        <v>-99.320799999999991</v>
      </c>
      <c r="L16">
        <f>Matrix!O17*Matrix!M17</f>
        <v>-99.320799999999991</v>
      </c>
      <c r="M16">
        <f>Matrix!O17*Matrix!N17</f>
        <v>-99.320799999999991</v>
      </c>
    </row>
    <row r="17" spans="1:2" ht="15.6" x14ac:dyDescent="0.35">
      <c r="A17" t="s">
        <v>103</v>
      </c>
      <c r="B17">
        <f>SUM(I2:I16)/15</f>
        <v>-0.46666666666666667</v>
      </c>
    </row>
    <row r="18" spans="1:2" ht="15.6" x14ac:dyDescent="0.35">
      <c r="A18" t="s">
        <v>104</v>
      </c>
      <c r="B18">
        <f>SUM(J2:J16)/15</f>
        <v>6.6666666666666666E-2</v>
      </c>
    </row>
    <row r="19" spans="1:2" ht="15.6" x14ac:dyDescent="0.35">
      <c r="A19" t="s">
        <v>105</v>
      </c>
      <c r="B19">
        <f>SUM(K2:K16)/15</f>
        <v>0.91192698666667227</v>
      </c>
    </row>
    <row r="20" spans="1:2" ht="15.6" x14ac:dyDescent="0.35">
      <c r="A20" t="s">
        <v>106</v>
      </c>
      <c r="B20">
        <f>SUM(L2:L16)/15</f>
        <v>-0.17135093066665946</v>
      </c>
    </row>
    <row r="21" spans="1:2" ht="15.6" x14ac:dyDescent="0.35">
      <c r="A21" t="s">
        <v>107</v>
      </c>
      <c r="B21">
        <f>SUM(M2:M16)/15</f>
        <v>-1.0576692266666583</v>
      </c>
    </row>
    <row r="23" spans="1:2" x14ac:dyDescent="0.3">
      <c r="A23" t="s">
        <v>41</v>
      </c>
    </row>
  </sheetData>
  <mergeCells count="1">
    <mergeCell ref="A1:A3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5529-A9E5-46D5-A07D-1E395A15A223}">
  <dimension ref="A1:L17"/>
  <sheetViews>
    <sheetView workbookViewId="0">
      <selection activeCell="A2" sqref="A2"/>
    </sheetView>
  </sheetViews>
  <sheetFormatPr defaultRowHeight="14.4" x14ac:dyDescent="0.3"/>
  <sheetData>
    <row r="1" spans="1:12" x14ac:dyDescent="0.3">
      <c r="A1" t="s">
        <v>42</v>
      </c>
    </row>
    <row r="3" spans="1:12" x14ac:dyDescent="0.3">
      <c r="A3" s="34" t="s">
        <v>58</v>
      </c>
      <c r="B3" s="34"/>
      <c r="C3" s="34"/>
      <c r="D3" s="34"/>
      <c r="E3" s="34"/>
      <c r="F3" s="34"/>
      <c r="G3" s="34"/>
      <c r="H3" s="34"/>
      <c r="I3" s="34"/>
    </row>
    <row r="4" spans="1:12" x14ac:dyDescent="0.3">
      <c r="A4" s="34"/>
      <c r="B4" s="34"/>
      <c r="C4" s="34"/>
      <c r="D4" s="34"/>
      <c r="E4" s="34"/>
      <c r="F4" s="34"/>
      <c r="G4" s="34"/>
      <c r="H4" s="34"/>
      <c r="I4" s="34"/>
    </row>
    <row r="5" spans="1:12" x14ac:dyDescent="0.3">
      <c r="A5" s="34"/>
      <c r="B5" s="34"/>
      <c r="C5" s="34"/>
      <c r="D5" s="34"/>
      <c r="E5" s="34"/>
      <c r="F5" s="34"/>
      <c r="G5" s="34"/>
      <c r="H5" s="34"/>
      <c r="I5" s="34"/>
    </row>
    <row r="6" spans="1:12" x14ac:dyDescent="0.3">
      <c r="A6" s="34"/>
      <c r="B6" s="34"/>
      <c r="C6" s="34"/>
      <c r="D6" s="34"/>
      <c r="E6" s="34"/>
      <c r="F6" s="34"/>
      <c r="G6" s="34"/>
      <c r="H6" s="34"/>
      <c r="I6" s="34"/>
    </row>
    <row r="7" spans="1:12" x14ac:dyDescent="0.3">
      <c r="A7" s="34"/>
      <c r="B7" s="34"/>
      <c r="C7" s="34"/>
      <c r="D7" s="34"/>
      <c r="E7" s="34"/>
      <c r="F7" s="34"/>
      <c r="G7" s="34"/>
      <c r="H7" s="34"/>
      <c r="I7" s="34"/>
    </row>
    <row r="8" spans="1:12" x14ac:dyDescent="0.3">
      <c r="A8" s="34"/>
      <c r="B8" s="34"/>
      <c r="C8" s="34"/>
      <c r="D8" s="34"/>
      <c r="E8" s="34"/>
      <c r="F8" s="34"/>
      <c r="G8" s="34"/>
      <c r="H8" s="34"/>
      <c r="I8" s="34"/>
    </row>
    <row r="9" spans="1:12" ht="15.6" x14ac:dyDescent="0.3">
      <c r="A9" s="13"/>
      <c r="B9" s="14" t="s">
        <v>55</v>
      </c>
      <c r="C9" s="14" t="s">
        <v>56</v>
      </c>
      <c r="D9" s="14" t="s">
        <v>57</v>
      </c>
      <c r="E9" s="13"/>
      <c r="F9" s="13"/>
      <c r="G9" s="13"/>
      <c r="H9" s="13"/>
      <c r="I9" s="13"/>
    </row>
    <row r="10" spans="1:12" x14ac:dyDescent="0.3">
      <c r="A10" s="13"/>
      <c r="B10" s="13"/>
      <c r="C10" s="13"/>
      <c r="D10" s="13"/>
      <c r="E10" s="13"/>
      <c r="F10" s="13"/>
      <c r="G10" s="13"/>
      <c r="H10" s="13"/>
      <c r="I10" s="13"/>
    </row>
    <row r="11" spans="1:12" ht="16.8" x14ac:dyDescent="0.35">
      <c r="A11" t="s">
        <v>54</v>
      </c>
      <c r="B11">
        <v>136</v>
      </c>
      <c r="C11">
        <v>138</v>
      </c>
      <c r="D11">
        <v>134</v>
      </c>
      <c r="K11" t="s">
        <v>59</v>
      </c>
      <c r="L11" s="12">
        <v>4</v>
      </c>
    </row>
    <row r="16" spans="1:12" x14ac:dyDescent="0.3">
      <c r="A16" t="s">
        <v>41</v>
      </c>
    </row>
    <row r="17" spans="1:1" x14ac:dyDescent="0.3">
      <c r="A17" t="s">
        <v>110</v>
      </c>
    </row>
  </sheetData>
  <mergeCells count="1">
    <mergeCell ref="A3:I8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82C7-F227-4507-80B6-0D52E1C10A8B}">
  <dimension ref="A1:Q18"/>
  <sheetViews>
    <sheetView workbookViewId="0">
      <selection activeCell="A2" sqref="A2"/>
    </sheetView>
  </sheetViews>
  <sheetFormatPr defaultRowHeight="14.4" x14ac:dyDescent="0.3"/>
  <cols>
    <col min="12" max="13" width="11.109375" customWidth="1"/>
    <col min="14" max="14" width="9.44140625" bestFit="1" customWidth="1"/>
    <col min="16" max="16" width="18.33203125" customWidth="1"/>
    <col min="17" max="17" width="12.88671875" customWidth="1"/>
  </cols>
  <sheetData>
    <row r="1" spans="1:17" x14ac:dyDescent="0.3">
      <c r="L1" t="s">
        <v>89</v>
      </c>
    </row>
    <row r="2" spans="1:17" ht="26.4" customHeight="1" x14ac:dyDescent="0.3">
      <c r="A2" s="12" t="s">
        <v>111</v>
      </c>
      <c r="B2" s="12" t="s">
        <v>68</v>
      </c>
      <c r="C2" s="12" t="s">
        <v>69</v>
      </c>
      <c r="D2" s="12" t="s">
        <v>70</v>
      </c>
      <c r="E2" s="12" t="s">
        <v>71</v>
      </c>
      <c r="F2" s="12" t="s">
        <v>72</v>
      </c>
      <c r="G2" s="12" t="s">
        <v>73</v>
      </c>
      <c r="H2" s="12" t="s">
        <v>74</v>
      </c>
      <c r="I2" s="12" t="s">
        <v>75</v>
      </c>
      <c r="J2" s="12" t="s">
        <v>76</v>
      </c>
      <c r="L2" s="35" t="s">
        <v>91</v>
      </c>
      <c r="M2" s="36" t="s">
        <v>90</v>
      </c>
      <c r="N2" s="36"/>
      <c r="O2" s="36"/>
      <c r="P2" s="36"/>
      <c r="Q2" s="36"/>
    </row>
    <row r="3" spans="1:17" ht="28.8" customHeight="1" x14ac:dyDescent="0.3">
      <c r="A3" s="12">
        <f>Matrix!E3^2</f>
        <v>1</v>
      </c>
      <c r="B3" s="12">
        <f>Matrix!F3^2</f>
        <v>1</v>
      </c>
      <c r="C3" s="12">
        <f>Matrix!G3^2</f>
        <v>1</v>
      </c>
      <c r="D3" s="12">
        <f>Matrix!H3^2</f>
        <v>1</v>
      </c>
      <c r="E3" s="12">
        <f>Matrix!I3^2</f>
        <v>1</v>
      </c>
      <c r="F3" s="12">
        <f>Matrix!J3^2</f>
        <v>1</v>
      </c>
      <c r="G3" s="12">
        <f>Matrix!K3^2</f>
        <v>1</v>
      </c>
      <c r="H3" s="12">
        <f>Matrix!L3^2</f>
        <v>7.2738090000000033E-2</v>
      </c>
      <c r="I3" s="12">
        <f>Matrix!M3^2</f>
        <v>7.2738090000000033E-2</v>
      </c>
      <c r="J3" s="12">
        <f>Matrix!N3^2</f>
        <v>7.2738090000000033E-2</v>
      </c>
      <c r="K3" s="12"/>
      <c r="L3" s="36"/>
      <c r="M3" s="14" t="s">
        <v>92</v>
      </c>
      <c r="N3" s="12" t="s">
        <v>93</v>
      </c>
      <c r="O3" s="12" t="s">
        <v>94</v>
      </c>
      <c r="P3" s="14" t="s">
        <v>95</v>
      </c>
      <c r="Q3" s="12" t="s">
        <v>96</v>
      </c>
    </row>
    <row r="4" spans="1:17" ht="15.6" x14ac:dyDescent="0.3">
      <c r="A4" s="12">
        <f>Matrix!E4^2</f>
        <v>1</v>
      </c>
      <c r="B4" s="12">
        <f>Matrix!F4^2</f>
        <v>1</v>
      </c>
      <c r="C4" s="12">
        <f>Matrix!G4^2</f>
        <v>1</v>
      </c>
      <c r="D4" s="12">
        <f>Matrix!H4^2</f>
        <v>1</v>
      </c>
      <c r="E4" s="12">
        <f>Matrix!I4^2</f>
        <v>1</v>
      </c>
      <c r="F4" s="12">
        <f>Matrix!J4^2</f>
        <v>1</v>
      </c>
      <c r="G4" s="12">
        <f>Matrix!K4^2</f>
        <v>1</v>
      </c>
      <c r="H4" s="12">
        <f>Matrix!L4^2</f>
        <v>7.2738090000000033E-2</v>
      </c>
      <c r="I4" s="12">
        <f>Matrix!M4^2</f>
        <v>7.2738090000000033E-2</v>
      </c>
      <c r="J4" s="12">
        <f>Matrix!N4^2</f>
        <v>7.2738090000000033E-2</v>
      </c>
      <c r="K4" s="12"/>
      <c r="L4" s="12" t="s">
        <v>97</v>
      </c>
      <c r="M4" s="15">
        <f>regression!B11</f>
        <v>134.73333333333332</v>
      </c>
      <c r="N4" s="15">
        <f>S!C3</f>
        <v>0.26666666666666666</v>
      </c>
    </row>
    <row r="5" spans="1:17" ht="15.6" x14ac:dyDescent="0.3">
      <c r="A5" s="12">
        <f>Matrix!E5^2</f>
        <v>1</v>
      </c>
      <c r="B5" s="12">
        <f>Matrix!F5^2</f>
        <v>1</v>
      </c>
      <c r="C5" s="12">
        <f>Matrix!G5^2</f>
        <v>1</v>
      </c>
      <c r="D5" s="12">
        <f>Matrix!H5^2</f>
        <v>1</v>
      </c>
      <c r="E5" s="12">
        <f>Matrix!I5^2</f>
        <v>1</v>
      </c>
      <c r="F5" s="12">
        <f>Matrix!J5^2</f>
        <v>1</v>
      </c>
      <c r="G5" s="12">
        <f>Matrix!K5^2</f>
        <v>1</v>
      </c>
      <c r="H5" s="12">
        <f>Matrix!L5^2</f>
        <v>7.2738090000000033E-2</v>
      </c>
      <c r="I5" s="12">
        <f>Matrix!M5^2</f>
        <v>7.2738090000000033E-2</v>
      </c>
      <c r="J5" s="12">
        <f>Matrix!N5^2</f>
        <v>7.2738090000000033E-2</v>
      </c>
      <c r="K5" s="12"/>
      <c r="L5" s="12" t="s">
        <v>98</v>
      </c>
      <c r="M5" s="15">
        <f>regression!B12</f>
        <v>0.67485333333333231</v>
      </c>
      <c r="N5" s="15">
        <f>S!C4</f>
        <v>0.3651502660167158</v>
      </c>
    </row>
    <row r="6" spans="1:17" ht="15.6" x14ac:dyDescent="0.3">
      <c r="A6" s="12">
        <f>Matrix!E6^2</f>
        <v>1</v>
      </c>
      <c r="B6" s="12">
        <f>Matrix!F6^2</f>
        <v>1</v>
      </c>
      <c r="C6" s="12">
        <f>Matrix!G6^2</f>
        <v>1</v>
      </c>
      <c r="D6" s="12">
        <f>Matrix!H6^2</f>
        <v>1</v>
      </c>
      <c r="E6" s="12">
        <f>Matrix!I6^2</f>
        <v>1</v>
      </c>
      <c r="F6" s="12">
        <f>Matrix!J6^2</f>
        <v>1</v>
      </c>
      <c r="G6" s="12">
        <f>Matrix!K6^2</f>
        <v>1</v>
      </c>
      <c r="H6" s="12">
        <f>Matrix!L6^2</f>
        <v>7.2738090000000033E-2</v>
      </c>
      <c r="I6" s="12">
        <f>Matrix!M6^2</f>
        <v>7.2738090000000033E-2</v>
      </c>
      <c r="J6" s="12">
        <f>Matrix!N6^2</f>
        <v>7.2738090000000033E-2</v>
      </c>
      <c r="K6" s="12"/>
      <c r="L6" s="12" t="s">
        <v>99</v>
      </c>
      <c r="M6" s="15">
        <f>regression!B13</f>
        <v>2.6430799999999994</v>
      </c>
      <c r="N6" s="15">
        <f>S!C5</f>
        <v>0.3651502660167158</v>
      </c>
    </row>
    <row r="7" spans="1:17" ht="15.6" x14ac:dyDescent="0.3">
      <c r="A7" s="12">
        <f>Matrix!E7^2</f>
        <v>1</v>
      </c>
      <c r="B7" s="12">
        <f>Matrix!F7^2</f>
        <v>1</v>
      </c>
      <c r="C7" s="12">
        <f>Matrix!G7^2</f>
        <v>1</v>
      </c>
      <c r="D7" s="12">
        <f>Matrix!H7^2</f>
        <v>1</v>
      </c>
      <c r="E7" s="12">
        <f>Matrix!I7^2</f>
        <v>1</v>
      </c>
      <c r="F7" s="12">
        <f>Matrix!J7^2</f>
        <v>1</v>
      </c>
      <c r="G7" s="12">
        <f>Matrix!K7^2</f>
        <v>1</v>
      </c>
      <c r="H7" s="12">
        <f>Matrix!L7^2</f>
        <v>7.2738090000000033E-2</v>
      </c>
      <c r="I7" s="12">
        <f>Matrix!M7^2</f>
        <v>7.2738090000000033E-2</v>
      </c>
      <c r="J7" s="12">
        <f>Matrix!N7^2</f>
        <v>7.2738090000000033E-2</v>
      </c>
      <c r="K7" s="12"/>
      <c r="L7" s="12" t="s">
        <v>100</v>
      </c>
      <c r="M7" s="15">
        <f>regression!B14</f>
        <v>-1.9825866666666665</v>
      </c>
      <c r="N7" s="15">
        <f>S!C6</f>
        <v>0.3651502660167158</v>
      </c>
    </row>
    <row r="8" spans="1:17" ht="15.6" x14ac:dyDescent="0.3">
      <c r="A8" s="12">
        <f>Matrix!E8^2</f>
        <v>1</v>
      </c>
      <c r="B8" s="12">
        <f>Matrix!F8^2</f>
        <v>1</v>
      </c>
      <c r="C8" s="12">
        <f>Matrix!G8^2</f>
        <v>1</v>
      </c>
      <c r="D8" s="12">
        <f>Matrix!H8^2</f>
        <v>1</v>
      </c>
      <c r="E8" s="12">
        <f>Matrix!I8^2</f>
        <v>1</v>
      </c>
      <c r="F8" s="12">
        <f>Matrix!J8^2</f>
        <v>1</v>
      </c>
      <c r="G8" s="12">
        <f>Matrix!K8^2</f>
        <v>1</v>
      </c>
      <c r="H8" s="12">
        <f>Matrix!L8^2</f>
        <v>7.2738090000000033E-2</v>
      </c>
      <c r="I8" s="12">
        <f>Matrix!M8^2</f>
        <v>7.2738090000000033E-2</v>
      </c>
      <c r="J8" s="12">
        <f>Matrix!N8^2</f>
        <v>7.2738090000000033E-2</v>
      </c>
      <c r="K8" s="12"/>
      <c r="L8" s="12" t="s">
        <v>101</v>
      </c>
      <c r="M8" s="15">
        <f>regression!B15</f>
        <v>-0.8</v>
      </c>
      <c r="N8" s="15">
        <f>S!C7</f>
        <v>0.5</v>
      </c>
    </row>
    <row r="9" spans="1:17" ht="15.6" x14ac:dyDescent="0.3">
      <c r="A9" s="12">
        <f>Matrix!E9^2</f>
        <v>1</v>
      </c>
      <c r="B9" s="12">
        <f>Matrix!F9^2</f>
        <v>1</v>
      </c>
      <c r="C9" s="12">
        <f>Matrix!G9^2</f>
        <v>1</v>
      </c>
      <c r="D9" s="12">
        <f>Matrix!H9^2</f>
        <v>1</v>
      </c>
      <c r="E9" s="12">
        <f>Matrix!I9^2</f>
        <v>1</v>
      </c>
      <c r="F9" s="12">
        <f>Matrix!J9^2</f>
        <v>1</v>
      </c>
      <c r="G9" s="12">
        <f>Matrix!K9^2</f>
        <v>1</v>
      </c>
      <c r="H9" s="12">
        <f>Matrix!L9^2</f>
        <v>7.2738090000000033E-2</v>
      </c>
      <c r="I9" s="12">
        <f>Matrix!M9^2</f>
        <v>7.2738090000000033E-2</v>
      </c>
      <c r="J9" s="12">
        <f>Matrix!N9^2</f>
        <v>7.2738090000000033E-2</v>
      </c>
      <c r="K9" s="12"/>
      <c r="L9" s="12" t="s">
        <v>102</v>
      </c>
      <c r="M9" s="15">
        <f>regression!B16</f>
        <v>0.6</v>
      </c>
      <c r="N9" s="15">
        <f>S!C8</f>
        <v>0.5</v>
      </c>
    </row>
    <row r="10" spans="1:17" ht="15.6" x14ac:dyDescent="0.3">
      <c r="A10" s="12">
        <f>Matrix!E10^2</f>
        <v>1</v>
      </c>
      <c r="B10" s="12">
        <f>Matrix!F10^2</f>
        <v>1</v>
      </c>
      <c r="C10" s="12">
        <f>Matrix!G10^2</f>
        <v>1</v>
      </c>
      <c r="D10" s="12">
        <f>Matrix!H10^2</f>
        <v>1</v>
      </c>
      <c r="E10" s="12">
        <f>Matrix!I10^2</f>
        <v>1</v>
      </c>
      <c r="F10" s="12">
        <f>Matrix!J10^2</f>
        <v>1</v>
      </c>
      <c r="G10" s="12">
        <f>Matrix!K10^2</f>
        <v>1</v>
      </c>
      <c r="H10" s="12">
        <f>Matrix!L10^2</f>
        <v>7.2738090000000033E-2</v>
      </c>
      <c r="I10" s="12">
        <f>Matrix!M10^2</f>
        <v>7.2738090000000033E-2</v>
      </c>
      <c r="J10" s="12">
        <f>Matrix!N10^2</f>
        <v>7.2738090000000033E-2</v>
      </c>
      <c r="K10" s="12"/>
      <c r="L10" s="12" t="s">
        <v>103</v>
      </c>
      <c r="M10" s="15">
        <f>regression!B17</f>
        <v>-0.46666666666666667</v>
      </c>
      <c r="N10" s="15">
        <f>S!C9</f>
        <v>0.5</v>
      </c>
    </row>
    <row r="11" spans="1:17" ht="15.6" x14ac:dyDescent="0.3">
      <c r="A11" s="12">
        <f>Matrix!E11^2</f>
        <v>1.47719716</v>
      </c>
      <c r="B11" s="12">
        <f>Matrix!F11^2</f>
        <v>0</v>
      </c>
      <c r="C11" s="12">
        <f>Matrix!G11^2</f>
        <v>0</v>
      </c>
      <c r="D11" s="12">
        <f>Matrix!H11^2</f>
        <v>0</v>
      </c>
      <c r="E11" s="12">
        <f>Matrix!I11^2</f>
        <v>0</v>
      </c>
      <c r="F11" s="12">
        <f>Matrix!J11^2</f>
        <v>0</v>
      </c>
      <c r="G11" s="12">
        <f>Matrix!K11^2</f>
        <v>0</v>
      </c>
      <c r="H11" s="12">
        <f>Matrix!L11^2</f>
        <v>0.55785536761606569</v>
      </c>
      <c r="I11" s="12">
        <f>Matrix!M11^2</f>
        <v>0.53333808999999988</v>
      </c>
      <c r="J11" s="12">
        <f>Matrix!N11^2</f>
        <v>0.53333808999999988</v>
      </c>
      <c r="K11" s="12"/>
      <c r="L11" s="12" t="s">
        <v>104</v>
      </c>
      <c r="M11" s="15">
        <f>regression!B18</f>
        <v>6.6666666666666666E-2</v>
      </c>
      <c r="N11" s="15">
        <f>S!C10</f>
        <v>0.5</v>
      </c>
    </row>
    <row r="12" spans="1:17" ht="15.6" x14ac:dyDescent="0.3">
      <c r="A12" s="12">
        <f>Matrix!E12^2</f>
        <v>1.47719716</v>
      </c>
      <c r="B12" s="12">
        <f>Matrix!F12^2</f>
        <v>0</v>
      </c>
      <c r="C12" s="12">
        <f>Matrix!G12^2</f>
        <v>0</v>
      </c>
      <c r="D12" s="12">
        <f>Matrix!H12^2</f>
        <v>0</v>
      </c>
      <c r="E12" s="12">
        <f>Matrix!I12^2</f>
        <v>0</v>
      </c>
      <c r="F12" s="12">
        <f>Matrix!J12^2</f>
        <v>0</v>
      </c>
      <c r="G12" s="12">
        <f>Matrix!K12^2</f>
        <v>0</v>
      </c>
      <c r="H12" s="12">
        <f>Matrix!L12^2</f>
        <v>0.55785536761606569</v>
      </c>
      <c r="I12" s="12">
        <f>Matrix!M12^2</f>
        <v>0.53333808999999988</v>
      </c>
      <c r="J12" s="12">
        <f>Matrix!N12^2</f>
        <v>0.53333808999999988</v>
      </c>
      <c r="K12" s="12"/>
      <c r="L12" s="12" t="s">
        <v>105</v>
      </c>
      <c r="M12" s="15">
        <f>regression!B19</f>
        <v>0.91192698666667227</v>
      </c>
      <c r="N12" s="15">
        <f>S!C11</f>
        <v>0.9165260380131961</v>
      </c>
    </row>
    <row r="13" spans="1:17" ht="15.6" x14ac:dyDescent="0.3">
      <c r="A13" s="12">
        <f>Matrix!E13^2</f>
        <v>0</v>
      </c>
      <c r="B13" s="12">
        <f>Matrix!F13^2</f>
        <v>1.47719716</v>
      </c>
      <c r="C13" s="12">
        <f>Matrix!G13^2</f>
        <v>0</v>
      </c>
      <c r="D13" s="12">
        <f>Matrix!H13^2</f>
        <v>0</v>
      </c>
      <c r="E13" s="12">
        <f>Matrix!I13^2</f>
        <v>0</v>
      </c>
      <c r="F13" s="12">
        <f>Matrix!J13^2</f>
        <v>0</v>
      </c>
      <c r="G13" s="12">
        <f>Matrix!K13^2</f>
        <v>0</v>
      </c>
      <c r="H13" s="12">
        <f>Matrix!L13^2</f>
        <v>0.53333808999999988</v>
      </c>
      <c r="I13" s="12">
        <f>Matrix!M13^2</f>
        <v>0.55785536761606569</v>
      </c>
      <c r="J13" s="12">
        <f>Matrix!N13^2</f>
        <v>0.53333808999999988</v>
      </c>
      <c r="K13" s="12"/>
      <c r="L13" s="12" t="s">
        <v>106</v>
      </c>
      <c r="M13" s="15">
        <f>regression!B20</f>
        <v>-0.17135093066665946</v>
      </c>
      <c r="N13" s="15">
        <f>S!C12</f>
        <v>0.9165260380131961</v>
      </c>
    </row>
    <row r="14" spans="1:17" ht="15.6" x14ac:dyDescent="0.3">
      <c r="A14" s="12">
        <f>Matrix!E14^2</f>
        <v>0</v>
      </c>
      <c r="B14" s="12">
        <f>Matrix!F14^2</f>
        <v>1.47719716</v>
      </c>
      <c r="C14" s="12">
        <f>Matrix!G14^2</f>
        <v>0</v>
      </c>
      <c r="D14" s="12">
        <f>Matrix!H14^2</f>
        <v>0</v>
      </c>
      <c r="E14" s="12">
        <f>Matrix!I14^2</f>
        <v>0</v>
      </c>
      <c r="F14" s="12">
        <f>Matrix!J14^2</f>
        <v>0</v>
      </c>
      <c r="G14" s="12">
        <f>Matrix!K14^2</f>
        <v>0</v>
      </c>
      <c r="H14" s="12">
        <f>Matrix!L14^2</f>
        <v>0.53333808999999988</v>
      </c>
      <c r="I14" s="12">
        <f>Matrix!M14^2</f>
        <v>0.55785536761606569</v>
      </c>
      <c r="J14" s="12">
        <f>Matrix!N14^2</f>
        <v>0.53333808999999988</v>
      </c>
      <c r="K14" s="12"/>
      <c r="L14" s="12" t="s">
        <v>107</v>
      </c>
      <c r="M14" s="15">
        <f>regression!B21</f>
        <v>-1.0576692266666583</v>
      </c>
      <c r="N14" s="15">
        <f>S!C13</f>
        <v>0.9165260380131961</v>
      </c>
    </row>
    <row r="15" spans="1:17" x14ac:dyDescent="0.3">
      <c r="A15" s="12">
        <f>Matrix!E15^2</f>
        <v>0</v>
      </c>
      <c r="B15" s="12">
        <f>Matrix!F15^2</f>
        <v>0</v>
      </c>
      <c r="C15" s="12">
        <f>Matrix!G15^2</f>
        <v>1.47719716</v>
      </c>
      <c r="D15" s="12">
        <f>Matrix!H15^2</f>
        <v>0</v>
      </c>
      <c r="E15" s="12">
        <f>Matrix!I15^2</f>
        <v>0</v>
      </c>
      <c r="F15" s="12">
        <f>Matrix!J15^2</f>
        <v>0</v>
      </c>
      <c r="G15" s="12">
        <f>Matrix!K15^2</f>
        <v>0</v>
      </c>
      <c r="H15" s="12">
        <f>Matrix!L15^2</f>
        <v>0.53333808999999988</v>
      </c>
      <c r="I15" s="12">
        <f>Matrix!M15^2</f>
        <v>0.53333808999999988</v>
      </c>
      <c r="J15" s="12">
        <f>Matrix!N15^2</f>
        <v>0.55785536761606569</v>
      </c>
      <c r="K15" s="12"/>
    </row>
    <row r="16" spans="1:17" x14ac:dyDescent="0.3">
      <c r="A16" s="12">
        <f>Matrix!E16^2</f>
        <v>0</v>
      </c>
      <c r="B16" s="12">
        <f>Matrix!F16^2</f>
        <v>0</v>
      </c>
      <c r="C16" s="12">
        <f>Matrix!G16^2</f>
        <v>1.47719716</v>
      </c>
      <c r="D16" s="12">
        <f>Matrix!H16^2</f>
        <v>0</v>
      </c>
      <c r="E16" s="12">
        <f>Matrix!I16^2</f>
        <v>0</v>
      </c>
      <c r="F16" s="12">
        <f>Matrix!J16^2</f>
        <v>0</v>
      </c>
      <c r="G16" s="12">
        <f>Matrix!K16^2</f>
        <v>0</v>
      </c>
      <c r="H16" s="12">
        <f>Matrix!L16^2</f>
        <v>0.53333808999999988</v>
      </c>
      <c r="I16" s="12">
        <f>Matrix!M16^2</f>
        <v>0.53333808999999988</v>
      </c>
      <c r="J16" s="12">
        <f>Matrix!N16^2</f>
        <v>0.55785536761606569</v>
      </c>
      <c r="K16" s="12"/>
    </row>
    <row r="17" spans="1:11" x14ac:dyDescent="0.3">
      <c r="A17" s="12">
        <f>Matrix!E17^2</f>
        <v>0</v>
      </c>
      <c r="B17" s="12">
        <f>Matrix!F17^2</f>
        <v>0</v>
      </c>
      <c r="C17" s="12">
        <f>Matrix!G17^2</f>
        <v>0</v>
      </c>
      <c r="D17" s="12">
        <f>Matrix!H17^2</f>
        <v>0</v>
      </c>
      <c r="E17" s="12">
        <f>Matrix!I17^2</f>
        <v>0</v>
      </c>
      <c r="F17" s="12">
        <f>Matrix!J17^2</f>
        <v>0</v>
      </c>
      <c r="G17" s="12">
        <f>Matrix!K17^2</f>
        <v>0</v>
      </c>
      <c r="H17" s="12">
        <f>Matrix!L17^2</f>
        <v>0.53333808999999988</v>
      </c>
      <c r="I17" s="12">
        <f>Matrix!M17^2</f>
        <v>0.53333808999999988</v>
      </c>
      <c r="J17" s="12">
        <f>Matrix!N17^2</f>
        <v>0.53333808999999988</v>
      </c>
      <c r="K17" s="12"/>
    </row>
    <row r="18" spans="1:11" x14ac:dyDescent="0.3">
      <c r="A18" s="8">
        <f>SUM(A3:A17)</f>
        <v>10.954394319999999</v>
      </c>
      <c r="B18" s="8">
        <f t="shared" ref="B18:J18" si="0">SUM(B3:B17)</f>
        <v>10.954394319999999</v>
      </c>
      <c r="C18" s="8">
        <f t="shared" si="0"/>
        <v>10.954394319999999</v>
      </c>
      <c r="D18" s="8">
        <f t="shared" si="0"/>
        <v>8</v>
      </c>
      <c r="E18" s="8">
        <f t="shared" si="0"/>
        <v>8</v>
      </c>
      <c r="F18" s="8">
        <f t="shared" si="0"/>
        <v>8</v>
      </c>
      <c r="G18" s="8">
        <f t="shared" si="0"/>
        <v>8</v>
      </c>
      <c r="H18" s="8">
        <f t="shared" si="0"/>
        <v>4.3643059052321309</v>
      </c>
      <c r="I18" s="8">
        <f t="shared" si="0"/>
        <v>4.3643059052321309</v>
      </c>
      <c r="J18" s="8">
        <f t="shared" si="0"/>
        <v>4.3643059052321309</v>
      </c>
    </row>
  </sheetData>
  <mergeCells count="2">
    <mergeCell ref="L2:L3"/>
    <mergeCell ref="M2:Q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FEBA-2711-43AF-85D9-048835DD7886}">
  <dimension ref="A3:L13"/>
  <sheetViews>
    <sheetView workbookViewId="0">
      <selection activeCell="I7" sqref="I7"/>
    </sheetView>
  </sheetViews>
  <sheetFormatPr defaultRowHeight="14.4" x14ac:dyDescent="0.3"/>
  <cols>
    <col min="2" max="2" width="13.77734375" customWidth="1"/>
  </cols>
  <sheetData>
    <row r="3" spans="1:12" ht="16.8" x14ac:dyDescent="0.35">
      <c r="A3" t="s">
        <v>60</v>
      </c>
      <c r="B3" t="s">
        <v>64</v>
      </c>
      <c r="C3">
        <f>'Checking regression'!L11/15</f>
        <v>0.26666666666666666</v>
      </c>
      <c r="L3">
        <f>regression!B11-'Calculation for b1'!M12*1</f>
        <v>133.82140634666663</v>
      </c>
    </row>
    <row r="4" spans="1:12" ht="16.8" x14ac:dyDescent="0.35">
      <c r="A4" t="s">
        <v>61</v>
      </c>
      <c r="B4" t="s">
        <v>65</v>
      </c>
      <c r="C4">
        <f>'Checking regression'!$L$11/'Calculation for b1'!A18</f>
        <v>0.3651502660167158</v>
      </c>
    </row>
    <row r="5" spans="1:12" ht="16.8" x14ac:dyDescent="0.35">
      <c r="A5" t="s">
        <v>62</v>
      </c>
      <c r="B5" t="s">
        <v>66</v>
      </c>
      <c r="C5">
        <f>'Checking regression'!$L$11/'Calculation for b1'!B18</f>
        <v>0.3651502660167158</v>
      </c>
    </row>
    <row r="6" spans="1:12" ht="16.8" x14ac:dyDescent="0.35">
      <c r="A6" t="s">
        <v>63</v>
      </c>
      <c r="B6" t="s">
        <v>67</v>
      </c>
      <c r="C6">
        <f>'Checking regression'!$L$11/'Calculation for b1'!C18</f>
        <v>0.3651502660167158</v>
      </c>
    </row>
    <row r="7" spans="1:12" ht="16.8" x14ac:dyDescent="0.35">
      <c r="A7" t="s">
        <v>83</v>
      </c>
      <c r="B7" t="s">
        <v>77</v>
      </c>
      <c r="C7">
        <f>'Checking regression'!$L$11/'Calculation for b1'!D18</f>
        <v>0.5</v>
      </c>
    </row>
    <row r="8" spans="1:12" ht="16.8" x14ac:dyDescent="0.35">
      <c r="A8" t="s">
        <v>84</v>
      </c>
      <c r="B8" t="s">
        <v>78</v>
      </c>
      <c r="C8">
        <f>'Checking regression'!$L$11/'Calculation for b1'!E18</f>
        <v>0.5</v>
      </c>
    </row>
    <row r="9" spans="1:12" ht="16.8" x14ac:dyDescent="0.35">
      <c r="A9" t="s">
        <v>85</v>
      </c>
      <c r="B9" t="s">
        <v>79</v>
      </c>
      <c r="C9">
        <f>'Checking regression'!$L$11/'Calculation for b1'!F18</f>
        <v>0.5</v>
      </c>
    </row>
    <row r="10" spans="1:12" ht="16.8" x14ac:dyDescent="0.35">
      <c r="A10" t="s">
        <v>108</v>
      </c>
      <c r="B10" t="s">
        <v>109</v>
      </c>
      <c r="C10">
        <f>'Checking regression'!$L$11/'Calculation for b1'!G18</f>
        <v>0.5</v>
      </c>
    </row>
    <row r="11" spans="1:12" ht="16.8" x14ac:dyDescent="0.35">
      <c r="A11" t="s">
        <v>86</v>
      </c>
      <c r="B11" t="s">
        <v>80</v>
      </c>
      <c r="C11">
        <f>'Checking regression'!$L$11/'Calculation for b1'!H18</f>
        <v>0.9165260380131961</v>
      </c>
    </row>
    <row r="12" spans="1:12" ht="16.8" x14ac:dyDescent="0.35">
      <c r="A12" t="s">
        <v>87</v>
      </c>
      <c r="B12" t="s">
        <v>81</v>
      </c>
      <c r="C12">
        <f>'Checking regression'!$L$11/'Calculation for b1'!I18</f>
        <v>0.9165260380131961</v>
      </c>
    </row>
    <row r="13" spans="1:12" ht="16.8" x14ac:dyDescent="0.35">
      <c r="A13" t="s">
        <v>88</v>
      </c>
      <c r="B13" t="s">
        <v>82</v>
      </c>
      <c r="C13">
        <f>'Checking regression'!$L$11/'Calculation for b1'!J18</f>
        <v>0.9165260380131961</v>
      </c>
    </row>
  </sheetData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D26ACA0B1358E4BA4372D442F3C269D" ma:contentTypeVersion="9" ma:contentTypeDescription="Создание документа." ma:contentTypeScope="" ma:versionID="d9f9a1b7da2f8c9ed90197d25f7f9c0e">
  <xsd:schema xmlns:xsd="http://www.w3.org/2001/XMLSchema" xmlns:xs="http://www.w3.org/2001/XMLSchema" xmlns:p="http://schemas.microsoft.com/office/2006/metadata/properties" xmlns:ns2="f338e4ff-824f-4385-83d6-d4aa0629e5d2" targetNamespace="http://schemas.microsoft.com/office/2006/metadata/properties" ma:root="true" ma:fieldsID="b14622c6e130a2c320d103f1136f5e15" ns2:_="">
    <xsd:import namespace="f338e4ff-824f-4385-83d6-d4aa0629e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8e4ff-824f-4385-83d6-d4aa0629e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0C4342-1DAD-404E-B64E-2F69FAF77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8e4ff-824f-4385-83d6-d4aa0629e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9D586-DB02-4AF4-83E1-B129D3A529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818914-6501-4C31-810B-3460F0DBCD1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input-output</vt:lpstr>
      <vt:lpstr>boundaries </vt:lpstr>
      <vt:lpstr>Matrix</vt:lpstr>
      <vt:lpstr>8.12</vt:lpstr>
      <vt:lpstr>Лист2</vt:lpstr>
      <vt:lpstr>regression</vt:lpstr>
      <vt:lpstr>Checking regression</vt:lpstr>
      <vt:lpstr>Calculation for b1</vt:lpstr>
      <vt:lpstr>S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Airat Iunusov</dc:creator>
  <cp:lastModifiedBy>Airat Iunusov</cp:lastModifiedBy>
  <dcterms:created xsi:type="dcterms:W3CDTF">2015-06-05T18:19:34Z</dcterms:created>
  <dcterms:modified xsi:type="dcterms:W3CDTF">2023-01-13T06:46:13Z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0x010100DD26ACA0B1358E4BA4372D442F3C269D</vt:lpwstr>
  </property>
</Properties>
</file>