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Default Extension="doc" ContentType="application/msword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" yWindow="-12" windowWidth="12120" windowHeight="9108" tabRatio="783"/>
  </bookViews>
  <sheets>
    <sheet name="Contents" sheetId="11" r:id="rId1"/>
    <sheet name="1. Abstract" sheetId="9" r:id="rId2"/>
    <sheet name="2. Explanation" sheetId="7" r:id="rId3"/>
    <sheet name="3. Example" sheetId="10" r:id="rId4"/>
    <sheet name="4. Calculate CI" sheetId="6" r:id="rId5"/>
    <sheet name="5. Derivation" sheetId="12" r:id="rId6"/>
    <sheet name="6. References" sheetId="8" r:id="rId7"/>
    <sheet name="7. Acknowledgments" sheetId="13" r:id="rId8"/>
  </sheets>
  <calcPr calcId="124519"/>
</workbook>
</file>

<file path=xl/calcChain.xml><?xml version="1.0" encoding="utf-8"?>
<calcChain xmlns="http://schemas.openxmlformats.org/spreadsheetml/2006/main">
  <c r="B7" i="6"/>
  <c r="B8"/>
  <c r="D8"/>
  <c r="A14"/>
  <c r="A16"/>
  <c r="B30"/>
  <c r="B9" s="1"/>
  <c r="B31"/>
  <c r="B32"/>
  <c r="B10" s="1"/>
  <c r="B33"/>
  <c r="B36"/>
  <c r="A38"/>
  <c r="A39"/>
  <c r="B39"/>
  <c r="E15" s="1"/>
  <c r="A40"/>
  <c r="B40"/>
  <c r="E14" s="1"/>
  <c r="C83" s="1"/>
  <c r="B43"/>
  <c r="A45"/>
  <c r="B45"/>
  <c r="F16" s="1"/>
  <c r="A46"/>
  <c r="B46"/>
  <c r="F15" s="1"/>
  <c r="A47"/>
  <c r="B47"/>
  <c r="F14" s="1"/>
  <c r="D83" s="1"/>
  <c r="F50"/>
  <c r="F51"/>
  <c r="F52"/>
  <c r="B50" s="1"/>
  <c r="B53"/>
  <c r="A55"/>
  <c r="A56"/>
  <c r="B56"/>
  <c r="B15" s="1"/>
  <c r="A57"/>
  <c r="B61"/>
  <c r="C61"/>
  <c r="D61"/>
  <c r="B62"/>
  <c r="C62"/>
  <c r="D62"/>
  <c r="B63"/>
  <c r="C63"/>
  <c r="D63"/>
  <c r="D66"/>
  <c r="D67"/>
  <c r="B68"/>
  <c r="C68"/>
  <c r="D68"/>
  <c r="D71"/>
  <c r="D72"/>
  <c r="B73"/>
  <c r="C73"/>
  <c r="D73"/>
  <c r="A82"/>
  <c r="B82"/>
  <c r="A83"/>
  <c r="A84"/>
  <c r="A85"/>
  <c r="D50" l="1"/>
  <c r="C66"/>
  <c r="C71" s="1"/>
  <c r="B66"/>
  <c r="B71"/>
  <c r="C15"/>
  <c r="B84"/>
  <c r="D84"/>
  <c r="D85"/>
  <c r="C84"/>
  <c r="C67"/>
  <c r="C72" s="1"/>
  <c r="B67"/>
  <c r="B72" s="1"/>
  <c r="B55"/>
  <c r="B16" s="1"/>
  <c r="B85" s="1"/>
  <c r="B52"/>
  <c r="B51"/>
  <c r="D52" s="1"/>
  <c r="B57" s="1"/>
  <c r="B14" s="1"/>
  <c r="B38"/>
  <c r="E16" s="1"/>
  <c r="C85" s="1"/>
  <c r="C14" l="1"/>
  <c r="C16"/>
  <c r="B83"/>
  <c r="D76"/>
  <c r="D10" s="1"/>
  <c r="A76"/>
  <c r="D9" l="1"/>
  <c r="B76"/>
  <c r="F9" s="1"/>
</calcChain>
</file>

<file path=xl/sharedStrings.xml><?xml version="1.0" encoding="utf-8"?>
<sst xmlns="http://schemas.openxmlformats.org/spreadsheetml/2006/main" count="270" uniqueCount="238">
  <si>
    <r>
      <t>a</t>
    </r>
    <r>
      <rPr>
        <sz val="10"/>
        <rFont val="Arial"/>
        <family val="2"/>
        <charset val="204"/>
      </rPr>
      <t>=</t>
    </r>
  </si>
  <si>
    <t>lower1</t>
  </si>
  <si>
    <t>lower2</t>
  </si>
  <si>
    <t>upper1</t>
  </si>
  <si>
    <t>upper2</t>
  </si>
  <si>
    <r>
      <t>Z</t>
    </r>
    <r>
      <rPr>
        <vertAlign val="superscript"/>
        <sz val="10"/>
        <rFont val="Arial"/>
        <family val="2"/>
      </rPr>
      <t>2</t>
    </r>
    <r>
      <rPr>
        <vertAlign val="subscript"/>
        <sz val="10"/>
        <rFont val="Symbol"/>
        <family val="1"/>
        <charset val="2"/>
      </rPr>
      <t>a</t>
    </r>
    <r>
      <rPr>
        <sz val="10"/>
        <rFont val="Arial"/>
        <family val="2"/>
        <charset val="204"/>
      </rPr>
      <t>=</t>
    </r>
  </si>
  <si>
    <r>
      <t>Z</t>
    </r>
    <r>
      <rPr>
        <vertAlign val="subscript"/>
        <sz val="10"/>
        <rFont val="Symbol"/>
        <family val="1"/>
        <charset val="2"/>
      </rPr>
      <t>a</t>
    </r>
    <r>
      <rPr>
        <sz val="10"/>
        <rFont val="Arial"/>
        <family val="2"/>
        <charset val="204"/>
      </rPr>
      <t>=</t>
    </r>
  </si>
  <si>
    <t>CI for Difference of Two Proportions:</t>
  </si>
  <si>
    <t>Observed:</t>
  </si>
  <si>
    <t>col_1</t>
  </si>
  <si>
    <t>col_2</t>
  </si>
  <si>
    <t>total</t>
  </si>
  <si>
    <t>row_1</t>
  </si>
  <si>
    <t>row_2</t>
  </si>
  <si>
    <t>Expected:</t>
  </si>
  <si>
    <t>p-value</t>
  </si>
  <si>
    <r>
      <t xml:space="preserve">Yates </t>
    </r>
    <r>
      <rPr>
        <sz val="11"/>
        <rFont val="Symbol"/>
        <family val="1"/>
        <charset val="2"/>
      </rPr>
      <t>C</t>
    </r>
    <r>
      <rPr>
        <vertAlign val="superscript"/>
        <sz val="11"/>
        <rFont val="Arial"/>
        <family val="2"/>
      </rPr>
      <t>2</t>
    </r>
  </si>
  <si>
    <t>Yates' Chi Square 2x2</t>
  </si>
  <si>
    <r>
      <t xml:space="preserve">Yates' </t>
    </r>
    <r>
      <rPr>
        <sz val="11"/>
        <rFont val="Symbol"/>
        <family val="1"/>
        <charset val="2"/>
      </rPr>
      <t>C</t>
    </r>
    <r>
      <rPr>
        <vertAlign val="superscript"/>
        <sz val="11"/>
        <rFont val="Arial"/>
        <family val="2"/>
      </rPr>
      <t>2</t>
    </r>
  </si>
  <si>
    <t>n=</t>
  </si>
  <si>
    <t>term1=</t>
  </si>
  <si>
    <t>term2=</t>
  </si>
  <si>
    <t>Asymptotic CI:</t>
  </si>
  <si>
    <t>Asymptotic, continuity corrected CI:</t>
  </si>
  <si>
    <t>Newcombe-Wilson hybrid score CI:</t>
  </si>
  <si>
    <t>Workarea for alpha scrollbar:</t>
  </si>
  <si>
    <t>Calculations:</t>
  </si>
  <si>
    <t>Dan Tandberg, MD</t>
  </si>
  <si>
    <t>Department of Emergency Medicine</t>
  </si>
  <si>
    <t>Ambulatory Care Center. 4-West</t>
  </si>
  <si>
    <t>Phone (505) 272-5062</t>
  </si>
  <si>
    <t>FAX (505) 272-6503</t>
  </si>
  <si>
    <t>Internet: tandberg@salud.unm.edu</t>
  </si>
  <si>
    <t>Method Number</t>
  </si>
  <si>
    <t>Workarea for XY Plot of CI:</t>
  </si>
  <si>
    <r>
      <t>SEp</t>
    </r>
    <r>
      <rPr>
        <sz val="6"/>
        <rFont val="Arial"/>
        <family val="2"/>
      </rPr>
      <t>1</t>
    </r>
    <r>
      <rPr>
        <sz val="10"/>
        <rFont val="Arial"/>
        <family val="2"/>
        <charset val="204"/>
      </rPr>
      <t>-p</t>
    </r>
    <r>
      <rPr>
        <sz val="6"/>
        <rFont val="Arial"/>
        <family val="2"/>
      </rPr>
      <t>2</t>
    </r>
    <r>
      <rPr>
        <sz val="10"/>
        <rFont val="Arial"/>
        <family val="2"/>
        <charset val="204"/>
      </rPr>
      <t>=</t>
    </r>
  </si>
  <si>
    <r>
      <t>n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=</t>
    </r>
  </si>
  <si>
    <r>
      <t>n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=</t>
    </r>
  </si>
  <si>
    <t>Newcombe-Wilson Hybrid Score</t>
  </si>
  <si>
    <t>Peskun PH: A New Confidence Interval Method Based on the Normal Approximation for the Difference of Two Binomial Probabilities. J Am Stat Assoc 1993;88(422):656-661.</t>
  </si>
  <si>
    <t>Selected References: CI for Difference in Two Proportions</t>
  </si>
  <si>
    <r>
      <t>Z</t>
    </r>
    <r>
      <rPr>
        <sz val="10"/>
        <rFont val="Symbol"/>
        <family val="1"/>
        <charset val="2"/>
      </rPr>
      <t>a/2</t>
    </r>
    <r>
      <rPr>
        <sz val="10"/>
        <rFont val="Arial"/>
        <family val="2"/>
        <charset val="204"/>
      </rPr>
      <t>=</t>
    </r>
  </si>
  <si>
    <t>Confidence Intervals for the Difference in Two Proportions:</t>
  </si>
  <si>
    <t>Dan Tandberg, M.D.</t>
  </si>
  <si>
    <t xml:space="preserve">controlled clinical trials. Since these estimates are derived from the difference </t>
  </si>
  <si>
    <t>appropriate confidence intervals for this difference (p1-p2) have become increasingly</t>
  </si>
  <si>
    <t xml:space="preserve">provide only simple asymptotic confidence intervals for p1-p2 that are based on the </t>
  </si>
  <si>
    <t xml:space="preserve">normal distribution. While these are easy to calculate, they have been shown to be </t>
  </si>
  <si>
    <t xml:space="preserve">surprisingly unreliable when sample sizes are modest or when the proportions, </t>
  </si>
  <si>
    <t xml:space="preserve">p1 or p2 are close to 0 or 1. Exact confidence intervals for p1-p2 are now available </t>
  </si>
  <si>
    <t xml:space="preserve">using fast, iterative computer algorithms, but these require expensive software and </t>
  </si>
  <si>
    <t xml:space="preserve">mathematical statistics literature describing alternative methods for estimating </t>
  </si>
  <si>
    <t xml:space="preserve">confidence intervals for p1-p2. Papers using computer intensive methods for </t>
  </si>
  <si>
    <t xml:space="preserve">dozen different methods were found and reviewed. A hybrid efficient score </t>
  </si>
  <si>
    <t>two proportions to 0 or 1. These intervals have a closed-form solution and do</t>
  </si>
  <si>
    <t xml:space="preserve">Improved Confidence Intervals for the Difference Between Two Proportions </t>
  </si>
  <si>
    <t>Newcombe-Wilson hybrid score, not continuity corrected.</t>
  </si>
  <si>
    <t>Method</t>
  </si>
  <si>
    <r>
      <t xml:space="preserve">comparing different methods were reviewed in detail. </t>
    </r>
    <r>
      <rPr>
        <b/>
        <sz val="12"/>
        <rFont val="Times New Roman"/>
        <family val="1"/>
      </rPr>
      <t>Results:</t>
    </r>
    <r>
      <rPr>
        <sz val="12"/>
        <rFont val="Times New Roman"/>
        <family val="1"/>
      </rPr>
      <t xml:space="preserve"> More than a </t>
    </r>
  </si>
  <si>
    <r>
      <t xml:space="preserve">or other algebraic software. </t>
    </r>
    <r>
      <rPr>
        <b/>
        <sz val="12"/>
        <rFont val="Times New Roman"/>
        <family val="1"/>
      </rPr>
      <t>Conclusion:</t>
    </r>
    <r>
      <rPr>
        <sz val="12"/>
        <rFont val="Times New Roman"/>
        <family val="1"/>
      </rPr>
      <t xml:space="preserve"> Estimates of confidence intervals for </t>
    </r>
  </si>
  <si>
    <t xml:space="preserve">its confidence intervals (CI) is a useful way of reporting the results of randomized </t>
  </si>
  <si>
    <t>1(Optimal)</t>
  </si>
  <si>
    <t>Use the scroll bars to set the values.</t>
  </si>
  <si>
    <t>EER=</t>
  </si>
  <si>
    <t>CER=</t>
  </si>
  <si>
    <t>1-EER=</t>
  </si>
  <si>
    <t>1-CER=</t>
  </si>
  <si>
    <r>
      <t xml:space="preserve"> </t>
    </r>
    <r>
      <rPr>
        <sz val="11"/>
        <rFont val="Symbol"/>
        <family val="1"/>
        <charset val="2"/>
      </rPr>
      <t>C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Flag</t>
    </r>
  </si>
  <si>
    <r>
      <t xml:space="preserve">are often unnecessarily conservative (wide). </t>
    </r>
    <r>
      <rPr>
        <b/>
        <sz val="12"/>
        <rFont val="Times New Roman"/>
        <family val="1"/>
      </rPr>
      <t>Methods:</t>
    </r>
    <r>
      <rPr>
        <sz val="12"/>
        <rFont val="Times New Roman"/>
        <family val="1"/>
      </rPr>
      <t xml:space="preserve"> I reviewed the </t>
    </r>
  </si>
  <si>
    <t>The estimated confidence intervals for NNT are left blank in cases of non-significance,</t>
  </si>
  <si>
    <t>Notes:</t>
  </si>
  <si>
    <t>Wald-Asymptotic</t>
  </si>
  <si>
    <t>[See Newcombe RG: Interval Estimation for the Difference Between Independent Proportions:</t>
  </si>
  <si>
    <t>Comparison of Eleven Methods.  Statistics in Medicine 1998;17:873-890.]</t>
  </si>
  <si>
    <t>The George F. Key, M.D. Endowed Professor</t>
  </si>
  <si>
    <t>Research Director</t>
  </si>
  <si>
    <t xml:space="preserve">between two proportions (control=p1, treatment=p2), reliable methods for estimating </t>
  </si>
  <si>
    <r>
      <t xml:space="preserve">Experimental:  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=</t>
    </r>
  </si>
  <si>
    <t>CER-EER=</t>
  </si>
  <si>
    <r>
      <t xml:space="preserve">Control:  </t>
    </r>
    <r>
      <rPr>
        <sz val="10"/>
        <rFont val="Arial"/>
        <family val="2"/>
      </rPr>
      <t>X</t>
    </r>
    <r>
      <rPr>
        <vertAlign val="subscript"/>
        <sz val="10"/>
        <rFont val="Arial"/>
        <family val="2"/>
      </rPr>
      <t>1</t>
    </r>
    <r>
      <rPr>
        <sz val="10"/>
        <rFont val="Arial"/>
        <family val="2"/>
      </rPr>
      <t>=</t>
    </r>
  </si>
  <si>
    <t>number of failures in the control group</t>
  </si>
  <si>
    <t>sample size of the control group</t>
  </si>
  <si>
    <t>number of failures in the experimental group</t>
  </si>
  <si>
    <t>sample size of the experimental group</t>
  </si>
  <si>
    <t>control event rate-experimental event rate</t>
  </si>
  <si>
    <t>ARR=</t>
  </si>
  <si>
    <t xml:space="preserve">important. Standard statistics textbooks and computer software packages typically </t>
  </si>
  <si>
    <t>NNT</t>
  </si>
  <si>
    <t>Cont. Corr.</t>
  </si>
  <si>
    <t>Classical Wald-type asymptotic methods results are provided for comparison.</t>
  </si>
  <si>
    <t>absolute risk reduction=CER-EER</t>
  </si>
  <si>
    <t>based confidence intervals.</t>
  </si>
  <si>
    <t>Abstract:</t>
  </si>
  <si>
    <t>Ann Emerg Med 1984 Mar;13(3):155-7</t>
  </si>
  <si>
    <t xml:space="preserve">Evaluation of prophylactic oxacillin in cat bite wounds. </t>
  </si>
  <si>
    <t xml:space="preserve">Elenbaas RM, McNabney WK, Robinson WA </t>
  </si>
  <si>
    <t>presenting within 24 hours of injury were considered.</t>
  </si>
  <si>
    <t>Emergency department management consisted of cleansing</t>
  </si>
  <si>
    <t>irrigation, debridement, and closure as indicated; no topical</t>
  </si>
  <si>
    <t>antibiotics were applied. Patients were randomly assigned to</t>
  </si>
  <si>
    <t>receive oxacillin 500 mg qid for five days or identically</t>
  </si>
  <si>
    <t>appearing placebo. Home wound care was standardized and</t>
  </si>
  <si>
    <t>patients were observed at least every two days for a</t>
  </si>
  <si>
    <t>minimum of five days, or until wounds were sufficiently</t>
  </si>
  <si>
    <t>healed to allow discharge from the study. Clinical</t>
  </si>
  <si>
    <t>assessment of infection was confirmed microbiologically</t>
  </si>
  <si>
    <t>when possible. Twelve patients were admitted and 11</t>
  </si>
  <si>
    <t>completed the study. Oxacillin (n = 5) and placebo (n = 6)</t>
  </si>
  <si>
    <t>groups were identical in sex, age, number of wounds per</t>
  </si>
  <si>
    <t>patient, wound location and type, delay to emergency</t>
  </si>
  <si>
    <t>department presentation, length of follow-up observation,</t>
  </si>
  <si>
    <t>medication compliance, and adequacy of home wound care.</t>
  </si>
  <si>
    <t>Four of six patients receiving placebo, but none of the five</t>
  </si>
  <si>
    <t>receiving oxacillin, developed a wound infection (P = .045).</t>
  </si>
  <si>
    <t>Material obtained from three of these four patients yielded</t>
  </si>
  <si>
    <t>Prophylactic oxacillin was thus associated with a significant</t>
  </si>
  <si>
    <t>reduction in the frequency of infection following cat bites.</t>
  </si>
  <si>
    <t>We recommend such therapy in the care of these wounds.</t>
  </si>
  <si>
    <t>A prospective, double-blind, placebo-controlled study was</t>
  </si>
  <si>
    <t>undertaken to determine the influence of prophylactic</t>
  </si>
  <si>
    <t>oxacillin on the frequency of infection in cat bite wounds.</t>
  </si>
  <si>
    <t>Adult patients with uninfected full-thickness wounds</t>
  </si>
  <si>
    <t>Oxacillin</t>
  </si>
  <si>
    <t>Placebo</t>
  </si>
  <si>
    <t>Total</t>
  </si>
  <si>
    <t>Infected</t>
  </si>
  <si>
    <t>Well</t>
  </si>
  <si>
    <t>Newcombe-Wilson</t>
  </si>
  <si>
    <t>Wald</t>
  </si>
  <si>
    <t>Upper 95.0% CI=</t>
  </si>
  <si>
    <t>Lower 95.0% CI=</t>
  </si>
  <si>
    <t>Summary 2x2 table:</t>
  </si>
  <si>
    <t>Method:</t>
  </si>
  <si>
    <t xml:space="preserve">Newcombe-Wilson hybrid score confidence intervals provide sensible </t>
  </si>
  <si>
    <t>estimates even under such extreme conditions.</t>
  </si>
  <si>
    <t>problems seen with the classical methods when sample size is small or</t>
  </si>
  <si>
    <t>observed probabilities are near one or zero.</t>
  </si>
  <si>
    <t>No Cont. Corr.</t>
  </si>
  <si>
    <t>A 2x2 table is generated at the bottom (row 60) of the CI calculator</t>
  </si>
  <si>
    <r>
      <t>p</t>
    </r>
    <r>
      <rPr>
        <b/>
        <vertAlign val="subscript"/>
        <sz val="10"/>
        <rFont val="Arial"/>
        <family val="2"/>
      </rPr>
      <t>1</t>
    </r>
    <r>
      <rPr>
        <b/>
        <sz val="10"/>
        <rFont val="Arial"/>
        <family val="2"/>
      </rPr>
      <t>=CER=</t>
    </r>
  </si>
  <si>
    <r>
      <t>p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=EER=</t>
    </r>
  </si>
  <si>
    <t>Wald-type "classical" asymptotic method, continuity corrected.</t>
  </si>
  <si>
    <t>Wald-type "classical" asymptotic method, not continuity corrected.</t>
  </si>
  <si>
    <t>This type of aberrancy is referred to as "overshoot" and is one of several</t>
  </si>
  <si>
    <t>and Number Needed to Treat (NNT).</t>
  </si>
  <si>
    <t>Description</t>
  </si>
  <si>
    <t>1. Abstract</t>
  </si>
  <si>
    <t>2. Explanation</t>
  </si>
  <si>
    <t>3. Example</t>
  </si>
  <si>
    <t>4. Calculate CI</t>
  </si>
  <si>
    <t>A brief outline of the problem.</t>
  </si>
  <si>
    <t>Selected references.</t>
  </si>
  <si>
    <t>Worksheet Tab</t>
  </si>
  <si>
    <t>"No Cont. Corr." and "Cont. Corr." refer to continuity correction.</t>
  </si>
  <si>
    <t xml:space="preserve">[Please see Newcombe RG: Interval Estimation for the Difference Between Independent Proportions: Comparison </t>
  </si>
  <si>
    <t>of Eleven Methods.  Statistics in Medicine 1998;17:873-890.derivation of method 1]</t>
  </si>
  <si>
    <t>How the CI calculator works.</t>
  </si>
  <si>
    <t>The CI calculator itself.</t>
  </si>
  <si>
    <t>An illustrative example.</t>
  </si>
  <si>
    <t>The confidence intervals calculated using the exact permutation distribution</t>
  </si>
  <si>
    <t>University of New Mexico School of Medicine</t>
  </si>
  <si>
    <t>Number Needed to Treat.  BMJ 1998;317:1309-1312 gives a clear description of this problem.</t>
  </si>
  <si>
    <t>NNT=</t>
  </si>
  <si>
    <t>1/ARR</t>
  </si>
  <si>
    <t>Definitions:</t>
  </si>
  <si>
    <t>yield nonsensical upper confidence intervals that are greater than 1.0.</t>
  </si>
  <si>
    <r>
      <t>Objective:</t>
    </r>
    <r>
      <rPr>
        <sz val="12"/>
        <rFont val="Times New Roman"/>
        <family val="1"/>
      </rPr>
      <t xml:space="preserve">  The number of patients one needs to treat to help one (NNT), together with </t>
    </r>
  </si>
  <si>
    <t xml:space="preserve">not require calculus or iteration. They can be calculated using only spreadsheet </t>
  </si>
  <si>
    <t>the difference between two binomial proportions (and NNT) calculated with currently</t>
  </si>
  <si>
    <t>available statistical software may be inadequate. Improved modern methods should</t>
  </si>
  <si>
    <t xml:space="preserve"> be made widely available and more frequently used.</t>
  </si>
  <si>
    <t>This spreadsheet on tab 4 calculates Newcombe-Wilson hybrid score confidence intervals,</t>
  </si>
  <si>
    <t>without a continuity correction (see reference 7).</t>
  </si>
  <si>
    <t>Method One provides the best coverage and is probably optimal.</t>
  </si>
  <si>
    <t>Wilson EB: Probable Inference, the Law of Succession, and Statistical Inference. J Am Stat Assoc 1927;22(158):209-212.</t>
  </si>
  <si>
    <t>Clopper CJ, Pearson ES: The Use of Confidence or Fiducial Limits Illustrated in the Case of the Binomial. Biometrika 1934;26(4)404-413.</t>
  </si>
  <si>
    <t>Blyth CR, Still HA: Binomial Confidence Intervals. J Am Stat Assoc 1983;78(381):108-116.</t>
  </si>
  <si>
    <t>Ghosh BK: A Comparison of Some Approximate Confidence Intervals for the Binomial Parameter. J Am Stat Assoc 1979;74(368):894-900.</t>
  </si>
  <si>
    <t>Agresti A, Coull BA: Approximate is Better than “Exact” for Interval Estimation of Binomial Proportions. The American Statistician 1998;52(2):119-126.</t>
  </si>
  <si>
    <t>Newcombe RG: Interval Estimation for the Difference Between Independent Proportions: Comparison of Eleven Methods. Statistics in Medicine 1998;17:873-890.</t>
  </si>
  <si>
    <t>Altman DG: Confidence Intervals for the Number Needed to Treat. BMJ 1998;317:1309-1312.</t>
  </si>
  <si>
    <t>Laupacis A, Sackett DL, Roberts RS: An Assessment of Clinically Useful Measures of the Consequences of Treatment. N Engl J Med 1988;318(26):1728-1733.</t>
  </si>
  <si>
    <t>Cook RJ, Sackett DL: The number Needed to Treat: a Clinically Useful Measure of Treatment Effect. BMJ 1995;310(6977):452-454.</t>
  </si>
  <si>
    <t>Cordell WH: Number Needed to Treat (NNT). Ann Emerg Med 1999;33(4):433-436</t>
  </si>
  <si>
    <t>Feinstein AR: Fraud, Distortion, Delusion, and Consensus: The Problems of Human and Natural Deception in Epidemiologic Science. Am J Med 1988;84:475-478.</t>
  </si>
  <si>
    <t>Feinstein AR: Invidious Comparisons and Unmet Clinical Challenges. Am J Med 1992;92:117-120.</t>
  </si>
  <si>
    <t xml:space="preserve">Forrow L, Taylor WC, Arnold RM: Absolutely Relative: How Research Results Are Summarized Can Affect Treatment Decisions. Am J Med 1992;92:121-124. </t>
  </si>
  <si>
    <t>Newcombe RG: Two-Sided Confidence Intervals for the Single Proportion: Comparison of Seven Methods. Statistics in Medicine 1998;17:857-872.</t>
  </si>
  <si>
    <t>Naylor CD, Chen E, Strauss B: Measured Enthusiasm: Does the Method of Reporting Trial Results Alter Perceptions of Therapeutic Effectiveness? Annals of Internal Med 1992;117(11):916-921</t>
  </si>
  <si>
    <r>
      <t>Control:</t>
    </r>
    <r>
      <rPr>
        <sz val="12"/>
        <rFont val="Times New Roman"/>
        <family val="1"/>
      </rPr>
      <t xml:space="preserve">  X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=</t>
    </r>
  </si>
  <si>
    <r>
      <t>n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=</t>
    </r>
  </si>
  <si>
    <r>
      <t>p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=CER=</t>
    </r>
  </si>
  <si>
    <r>
      <t>control event rate=X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/n</t>
    </r>
    <r>
      <rPr>
        <vertAlign val="subscript"/>
        <sz val="12"/>
        <rFont val="Times New Roman"/>
        <family val="1"/>
      </rPr>
      <t>1</t>
    </r>
  </si>
  <si>
    <r>
      <t xml:space="preserve">Experimental:  </t>
    </r>
    <r>
      <rPr>
        <sz val="12"/>
        <rFont val="Times New Roman"/>
        <family val="1"/>
      </rPr>
      <t>X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=</t>
    </r>
  </si>
  <si>
    <r>
      <t>n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=</t>
    </r>
  </si>
  <si>
    <r>
      <t>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=EER=</t>
    </r>
  </si>
  <si>
    <r>
      <t>experimental event rate=X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/n</t>
    </r>
    <r>
      <rPr>
        <vertAlign val="subscript"/>
        <sz val="12"/>
        <rFont val="Times New Roman"/>
        <family val="1"/>
      </rPr>
      <t>2</t>
    </r>
  </si>
  <si>
    <r>
      <t>n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+n</t>
    </r>
    <r>
      <rPr>
        <vertAlign val="subscript"/>
        <sz val="12"/>
        <rFont val="Times New Roman"/>
        <family val="1"/>
      </rPr>
      <t>2</t>
    </r>
  </si>
  <si>
    <r>
      <t>p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-p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=CER-EER=</t>
    </r>
  </si>
  <si>
    <r>
      <t>An example</t>
    </r>
    <r>
      <rPr>
        <sz val="12"/>
        <rFont val="Times New Roman"/>
        <family val="1"/>
      </rPr>
      <t xml:space="preserve"> showing the advantages of Newcombe-Wilson hybrid score</t>
    </r>
  </si>
  <si>
    <r>
      <t>Pasteurella multocida</t>
    </r>
    <r>
      <rPr>
        <sz val="12"/>
        <rFont val="Times New Roman"/>
        <family val="1"/>
      </rPr>
      <t xml:space="preserve"> as the responsible organism.</t>
    </r>
  </si>
  <si>
    <r>
      <t>Control:  X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=</t>
    </r>
  </si>
  <si>
    <r>
      <t>Experimental:  X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=</t>
    </r>
  </si>
  <si>
    <r>
      <t>Note</t>
    </r>
    <r>
      <rPr>
        <sz val="12"/>
        <rFont val="Times New Roman"/>
        <family val="1"/>
      </rPr>
      <t xml:space="preserve"> that the Wald-type "classical" asymptotic methods 2 and 3 both</t>
    </r>
  </si>
  <si>
    <r>
      <t>Z</t>
    </r>
    <r>
      <rPr>
        <vertAlign val="subscript"/>
        <sz val="14"/>
        <rFont val="Symbol"/>
        <family val="1"/>
        <charset val="2"/>
      </rPr>
      <t>a</t>
    </r>
    <r>
      <rPr>
        <vertAlign val="subscript"/>
        <sz val="14"/>
        <rFont val="Times New Roman"/>
        <family val="1"/>
      </rPr>
      <t>/2</t>
    </r>
    <r>
      <rPr>
        <sz val="12"/>
        <rFont val="Times New Roman"/>
        <family val="1"/>
      </rPr>
      <t>=</t>
    </r>
  </si>
  <si>
    <r>
      <t>a</t>
    </r>
    <r>
      <rPr>
        <sz val="12"/>
        <rFont val="Times New Roman"/>
        <family val="1"/>
      </rPr>
      <t>=</t>
    </r>
  </si>
  <si>
    <t>'Exact'</t>
  </si>
  <si>
    <t>.</t>
  </si>
  <si>
    <t xml:space="preserve"> are 0.06, 0.99.  (StatXact-3, version 3.0.2)  These may be needlessly conservative.</t>
  </si>
  <si>
    <t>Please send comments to:</t>
  </si>
  <si>
    <t>Albuquerque, New Mexico, USA  87131-5246</t>
  </si>
  <si>
    <t>6. References</t>
  </si>
  <si>
    <t>5. Derivation</t>
  </si>
  <si>
    <t>Outline of derivation of score intervals.</t>
  </si>
  <si>
    <t>7. Acknowledgments</t>
  </si>
  <si>
    <t>Thanks to those who helped.</t>
  </si>
  <si>
    <t>Acknowledgment:</t>
  </si>
  <si>
    <t>I am indebted to Robert G. Newcombe, Senior Lecturer in Medical Statistics,</t>
  </si>
  <si>
    <t>University of Wales College of Medicine for his tireless assistance (over the</t>
  </si>
  <si>
    <t>internet) during the development of this implementation of his work.  Clifford</t>
  </si>
  <si>
    <t>Qualls, Ph.D.  and Ed Bedrick, Ph.D. of the Department of Mathematics and</t>
  </si>
  <si>
    <t>Statistics,  University of New Mexico, helped me with much discussion and</t>
  </si>
  <si>
    <t xml:space="preserve">guidance. </t>
  </si>
  <si>
    <t>You may share this implementation with anyone who might find it useful.   Any</t>
  </si>
  <si>
    <t>errors you run across are, of course, entirely my own.  Any helpful feedback</t>
  </si>
  <si>
    <t>would be much appreciated.</t>
  </si>
  <si>
    <r>
      <t>C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  <charset val="204"/>
      </rPr>
      <t>=</t>
    </r>
  </si>
  <si>
    <t>p-value=</t>
  </si>
  <si>
    <r>
      <t>method</t>
    </r>
    <r>
      <rPr>
        <vertAlign val="superscript"/>
        <sz val="12"/>
        <rFont val="Times New Roman"/>
        <family val="1"/>
      </rPr>
      <t>7</t>
    </r>
    <r>
      <rPr>
        <sz val="12"/>
        <rFont val="Times New Roman"/>
        <family val="1"/>
      </rPr>
      <t xml:space="preserve"> performed best overall, irrespective of sample size and closeness of the </t>
    </r>
  </si>
  <si>
    <t>Yates' Chi Square is flagged in cases in which expected cell counts are less than 5.</t>
  </si>
  <si>
    <r>
      <t>The number needed to treat (NNT) is calculated as the reciprocal of p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-p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using method 1.</t>
    </r>
  </si>
  <si>
    <r>
      <t>i.e., where the CI of p</t>
    </r>
    <r>
      <rPr>
        <vertAlign val="subscript"/>
        <sz val="12"/>
        <rFont val="Times New Roman"/>
        <family val="1"/>
      </rPr>
      <t>1</t>
    </r>
    <r>
      <rPr>
        <sz val="12"/>
        <rFont val="Times New Roman"/>
        <family val="1"/>
      </rPr>
      <t>-p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 xml:space="preserve"> does not exclude zero.  Altman DG: Confidence Intervals for the</t>
    </r>
  </si>
  <si>
    <r>
      <t>a</t>
    </r>
    <r>
      <rPr>
        <sz val="12"/>
        <rFont val="Arial"/>
      </rPr>
      <t>=</t>
    </r>
  </si>
  <si>
    <t>two-sided type I error rate</t>
  </si>
  <si>
    <t>Go to 'toolbox' to get the file.</t>
  </si>
  <si>
    <t>To download the latest version of this spreadsheet:</t>
  </si>
  <si>
    <t>http://www.cebm.net/</t>
  </si>
  <si>
    <t>and Number Needed to Treat (NNT).  Version 1.49</t>
  </si>
</sst>
</file>

<file path=xl/styles.xml><?xml version="1.0" encoding="utf-8"?>
<styleSheet xmlns="http://schemas.openxmlformats.org/spreadsheetml/2006/main">
  <numFmts count="4">
    <numFmt numFmtId="175" formatCode="0.000"/>
    <numFmt numFmtId="179" formatCode="0.0000"/>
    <numFmt numFmtId="180" formatCode="0.0"/>
    <numFmt numFmtId="182" formatCode="0.00000"/>
  </numFmts>
  <fonts count="46">
    <font>
      <sz val="12"/>
      <name val="Arial"/>
    </font>
    <font>
      <sz val="12"/>
      <name val="Arial"/>
    </font>
    <font>
      <sz val="10"/>
      <name val="Arial"/>
      <family val="2"/>
      <charset val="204"/>
    </font>
    <font>
      <sz val="10"/>
      <name val="Symbol"/>
      <family val="1"/>
      <charset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vertAlign val="superscript"/>
      <sz val="10"/>
      <name val="Arial"/>
      <family val="2"/>
    </font>
    <font>
      <vertAlign val="subscript"/>
      <sz val="10"/>
      <name val="Symbol"/>
      <family val="1"/>
      <charset val="2"/>
    </font>
    <font>
      <sz val="11"/>
      <name val="Symbol"/>
      <family val="1"/>
      <charset val="2"/>
    </font>
    <font>
      <vertAlign val="superscript"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vertAlign val="superscript"/>
      <sz val="12"/>
      <name val="Times New Roman"/>
      <family val="1"/>
    </font>
    <font>
      <sz val="10"/>
      <color indexed="55"/>
      <name val="Arial"/>
      <family val="2"/>
    </font>
    <font>
      <sz val="9"/>
      <color indexed="55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0"/>
      <name val="Times New Roman"/>
      <family val="1"/>
    </font>
    <font>
      <i/>
      <sz val="12"/>
      <name val="Arial"/>
      <family val="2"/>
    </font>
    <font>
      <b/>
      <vertAlign val="subscript"/>
      <sz val="10"/>
      <name val="Arial"/>
      <family val="2"/>
    </font>
    <font>
      <i/>
      <sz val="12"/>
      <color indexed="48"/>
      <name val="Arial"/>
      <family val="2"/>
    </font>
    <font>
      <vertAlign val="subscript"/>
      <sz val="14"/>
      <name val="Symbol"/>
      <family val="1"/>
      <charset val="2"/>
    </font>
    <font>
      <b/>
      <sz val="10"/>
      <name val="Times New Roman"/>
      <family val="1"/>
    </font>
    <font>
      <i/>
      <sz val="9"/>
      <name val="Times New Roman"/>
      <family val="1"/>
    </font>
    <font>
      <b/>
      <sz val="14"/>
      <name val="Times New Roman"/>
      <family val="1"/>
    </font>
    <font>
      <vertAlign val="subscript"/>
      <sz val="12"/>
      <name val="Times New Roman"/>
      <family val="1"/>
    </font>
    <font>
      <sz val="12"/>
      <color indexed="55"/>
      <name val="Times New Roman"/>
      <family val="1"/>
    </font>
    <font>
      <i/>
      <sz val="12"/>
      <name val="Times New Roman"/>
      <family val="1"/>
    </font>
    <font>
      <vertAlign val="subscript"/>
      <sz val="14"/>
      <name val="Times New Roman"/>
      <family val="1"/>
    </font>
    <font>
      <sz val="8"/>
      <name val="Times New Roman"/>
      <family val="1"/>
    </font>
    <font>
      <sz val="12"/>
      <color indexed="10"/>
      <name val="Times New Roman"/>
      <family val="1"/>
    </font>
    <font>
      <sz val="12"/>
      <name val="Symbol"/>
      <family val="1"/>
      <charset val="2"/>
    </font>
    <font>
      <sz val="12"/>
      <color indexed="8"/>
      <name val="Times New Roman"/>
      <family val="1"/>
    </font>
    <font>
      <i/>
      <sz val="10"/>
      <name val="Times New Roman"/>
      <family val="1"/>
    </font>
    <font>
      <sz val="10"/>
      <color indexed="10"/>
      <name val="Arial"/>
      <family val="2"/>
    </font>
    <font>
      <u/>
      <sz val="12"/>
      <color indexed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28">
    <xf numFmtId="0" fontId="0" fillId="0" borderId="0" xfId="0"/>
    <xf numFmtId="0" fontId="2" fillId="0" borderId="0" xfId="2"/>
    <xf numFmtId="0" fontId="1" fillId="0" borderId="0" xfId="2" applyFont="1"/>
    <xf numFmtId="0" fontId="1" fillId="0" borderId="0" xfId="2" quotePrefix="1" applyFont="1"/>
    <xf numFmtId="0" fontId="2" fillId="0" borderId="0" xfId="2" quotePrefix="1"/>
    <xf numFmtId="0" fontId="4" fillId="0" borderId="0" xfId="2" applyFont="1" applyAlignment="1">
      <alignment horizontal="right"/>
    </xf>
    <xf numFmtId="0" fontId="2" fillId="0" borderId="0" xfId="2" applyFont="1"/>
    <xf numFmtId="0" fontId="7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2" quotePrefix="1" applyFont="1" applyAlignment="1">
      <alignment horizontal="right"/>
    </xf>
    <xf numFmtId="0" fontId="2" fillId="0" borderId="0" xfId="2" applyFont="1" applyAlignment="1">
      <alignment horizontal="right"/>
    </xf>
    <xf numFmtId="179" fontId="4" fillId="0" borderId="0" xfId="2" applyNumberFormat="1" applyFont="1"/>
    <xf numFmtId="0" fontId="4" fillId="0" borderId="0" xfId="2" applyNumberFormat="1" applyFont="1"/>
    <xf numFmtId="0" fontId="3" fillId="0" borderId="0" xfId="2" applyFont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right"/>
    </xf>
    <xf numFmtId="0" fontId="6" fillId="0" borderId="0" xfId="2" applyFont="1" applyAlignment="1">
      <alignment horizontal="left"/>
    </xf>
    <xf numFmtId="182" fontId="2" fillId="0" borderId="0" xfId="2" applyNumberFormat="1" applyFont="1"/>
    <xf numFmtId="182" fontId="2" fillId="0" borderId="0" xfId="2" applyNumberFormat="1" applyFont="1" applyAlignment="1">
      <alignment horizontal="left"/>
    </xf>
    <xf numFmtId="182" fontId="4" fillId="0" borderId="0" xfId="2" quotePrefix="1" applyNumberFormat="1" applyFont="1" applyAlignment="1">
      <alignment horizontal="right"/>
    </xf>
    <xf numFmtId="10" fontId="6" fillId="0" borderId="0" xfId="2" applyNumberFormat="1" applyFont="1" applyAlignment="1">
      <alignment horizontal="right"/>
    </xf>
    <xf numFmtId="0" fontId="14" fillId="0" borderId="0" xfId="0" applyFont="1" applyFill="1" applyAlignment="1">
      <alignment horizontal="left"/>
    </xf>
    <xf numFmtId="0" fontId="0" fillId="0" borderId="1" xfId="0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/>
    <xf numFmtId="0" fontId="0" fillId="0" borderId="5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0" borderId="0" xfId="0" applyFill="1"/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14" fillId="0" borderId="9" xfId="0" applyFont="1" applyFill="1" applyBorder="1"/>
    <xf numFmtId="0" fontId="14" fillId="0" borderId="0" xfId="2" applyFont="1"/>
    <xf numFmtId="179" fontId="13" fillId="0" borderId="0" xfId="2" quotePrefix="1" applyNumberFormat="1" applyFont="1" applyAlignment="1">
      <alignment horizontal="right"/>
    </xf>
    <xf numFmtId="10" fontId="4" fillId="0" borderId="0" xfId="0" applyNumberFormat="1" applyFont="1"/>
    <xf numFmtId="0" fontId="4" fillId="0" borderId="0" xfId="0" applyNumberFormat="1" applyFont="1"/>
    <xf numFmtId="0" fontId="14" fillId="0" borderId="0" xfId="0" applyFont="1"/>
    <xf numFmtId="0" fontId="5" fillId="0" borderId="0" xfId="2" quotePrefix="1" applyFont="1" applyAlignment="1">
      <alignment horizontal="center"/>
    </xf>
    <xf numFmtId="0" fontId="5" fillId="0" borderId="0" xfId="2" quotePrefix="1" applyFont="1" applyAlignment="1">
      <alignment horizontal="left"/>
    </xf>
    <xf numFmtId="0" fontId="6" fillId="0" borderId="0" xfId="2" applyFont="1" applyAlignment="1">
      <alignment horizontal="right"/>
    </xf>
    <xf numFmtId="0" fontId="2" fillId="0" borderId="0" xfId="2" applyNumberFormat="1" applyFont="1"/>
    <xf numFmtId="0" fontId="17" fillId="0" borderId="0" xfId="0" applyFont="1"/>
    <xf numFmtId="0" fontId="18" fillId="2" borderId="0" xfId="0" applyFont="1" applyFill="1" applyBorder="1"/>
    <xf numFmtId="0" fontId="18" fillId="2" borderId="0" xfId="0" applyFont="1" applyFill="1"/>
    <xf numFmtId="0" fontId="19" fillId="2" borderId="0" xfId="0" applyFont="1" applyFill="1" applyBorder="1"/>
    <xf numFmtId="179" fontId="13" fillId="0" borderId="0" xfId="2" applyNumberFormat="1" applyFont="1" applyAlignment="1">
      <alignment horizontal="right"/>
    </xf>
    <xf numFmtId="0" fontId="2" fillId="0" borderId="0" xfId="2" quotePrefix="1" applyFont="1" applyAlignment="1">
      <alignment horizontal="right"/>
    </xf>
    <xf numFmtId="0" fontId="21" fillId="0" borderId="0" xfId="2" quotePrefix="1" applyFont="1" applyAlignment="1">
      <alignment horizontal="center"/>
    </xf>
    <xf numFmtId="179" fontId="22" fillId="0" borderId="0" xfId="2" quotePrefix="1" applyNumberFormat="1" applyFont="1" applyAlignment="1">
      <alignment horizontal="right"/>
    </xf>
    <xf numFmtId="0" fontId="23" fillId="0" borderId="0" xfId="2" applyFont="1" applyAlignment="1">
      <alignment horizontal="center"/>
    </xf>
    <xf numFmtId="179" fontId="2" fillId="0" borderId="0" xfId="2" applyNumberFormat="1" applyFont="1"/>
    <xf numFmtId="10" fontId="13" fillId="0" borderId="0" xfId="2" applyNumberFormat="1" applyFont="1" applyAlignment="1">
      <alignment horizontal="right"/>
    </xf>
    <xf numFmtId="0" fontId="13" fillId="0" borderId="0" xfId="2" applyFont="1" applyAlignment="1">
      <alignment horizontal="center"/>
    </xf>
    <xf numFmtId="0" fontId="22" fillId="0" borderId="0" xfId="2" applyFont="1" applyAlignment="1">
      <alignment horizontal="center"/>
    </xf>
    <xf numFmtId="0" fontId="17" fillId="0" borderId="0" xfId="2" quotePrefix="1" applyFont="1" applyAlignment="1">
      <alignment horizontal="right"/>
    </xf>
    <xf numFmtId="0" fontId="14" fillId="0" borderId="0" xfId="2" quotePrefix="1" applyFont="1" applyAlignment="1">
      <alignment horizontal="right"/>
    </xf>
    <xf numFmtId="0" fontId="13" fillId="0" borderId="0" xfId="0" applyFont="1" applyAlignment="1">
      <alignment horizontal="right"/>
    </xf>
    <xf numFmtId="175" fontId="13" fillId="0" borderId="0" xfId="2" applyNumberFormat="1" applyFont="1" applyAlignment="1">
      <alignment horizontal="left"/>
    </xf>
    <xf numFmtId="0" fontId="19" fillId="0" borderId="0" xfId="0" applyFont="1" applyFill="1" applyBorder="1"/>
    <xf numFmtId="0" fontId="0" fillId="0" borderId="0" xfId="0" applyFill="1" applyBorder="1"/>
    <xf numFmtId="0" fontId="18" fillId="0" borderId="0" xfId="0" applyFont="1" applyFill="1" applyBorder="1"/>
    <xf numFmtId="0" fontId="27" fillId="0" borderId="0" xfId="0" applyFont="1" applyFill="1" applyBorder="1"/>
    <xf numFmtId="0" fontId="6" fillId="0" borderId="0" xfId="2" applyFont="1" applyAlignment="1">
      <alignment horizontal="center"/>
    </xf>
    <xf numFmtId="0" fontId="26" fillId="0" borderId="0" xfId="2" applyFont="1" applyAlignment="1">
      <alignment horizontal="center"/>
    </xf>
    <xf numFmtId="179" fontId="24" fillId="0" borderId="0" xfId="2" applyNumberFormat="1" applyFont="1" applyAlignment="1">
      <alignment horizontal="right"/>
    </xf>
    <xf numFmtId="180" fontId="25" fillId="0" borderId="0" xfId="2" applyNumberFormat="1" applyFont="1" applyAlignment="1">
      <alignment horizontal="center"/>
    </xf>
    <xf numFmtId="0" fontId="32" fillId="0" borderId="0" xfId="0" applyFont="1"/>
    <xf numFmtId="0" fontId="27" fillId="0" borderId="0" xfId="0" applyFont="1"/>
    <xf numFmtId="0" fontId="18" fillId="0" borderId="0" xfId="0" applyFont="1"/>
    <xf numFmtId="0" fontId="19" fillId="0" borderId="0" xfId="0" applyFont="1"/>
    <xf numFmtId="0" fontId="33" fillId="0" borderId="0" xfId="2" applyFont="1"/>
    <xf numFmtId="0" fontId="27" fillId="0" borderId="0" xfId="2" applyFont="1"/>
    <xf numFmtId="0" fontId="34" fillId="0" borderId="0" xfId="2" quotePrefix="1" applyFont="1" applyAlignment="1">
      <alignment horizontal="left"/>
    </xf>
    <xf numFmtId="0" fontId="18" fillId="0" borderId="0" xfId="2" applyFont="1" applyAlignment="1">
      <alignment horizontal="left"/>
    </xf>
    <xf numFmtId="0" fontId="18" fillId="0" borderId="0" xfId="0" applyFont="1" applyAlignment="1">
      <alignment horizontal="left"/>
    </xf>
    <xf numFmtId="0" fontId="19" fillId="0" borderId="0" xfId="2" applyFont="1" applyAlignment="1">
      <alignment horizontal="right"/>
    </xf>
    <xf numFmtId="0" fontId="18" fillId="0" borderId="0" xfId="2" applyFont="1" applyAlignment="1">
      <alignment horizontal="right"/>
    </xf>
    <xf numFmtId="10" fontId="19" fillId="0" borderId="0" xfId="2" applyNumberFormat="1" applyFont="1" applyAlignment="1">
      <alignment horizontal="right"/>
    </xf>
    <xf numFmtId="0" fontId="19" fillId="0" borderId="0" xfId="2" applyFont="1" applyAlignment="1">
      <alignment horizontal="center"/>
    </xf>
    <xf numFmtId="0" fontId="19" fillId="0" borderId="0" xfId="2" applyFont="1" applyAlignment="1">
      <alignment horizontal="left"/>
    </xf>
    <xf numFmtId="0" fontId="19" fillId="0" borderId="0" xfId="2" quotePrefix="1" applyFont="1" applyAlignment="1">
      <alignment horizontal="center"/>
    </xf>
    <xf numFmtId="0" fontId="36" fillId="0" borderId="0" xfId="2" quotePrefix="1" applyFont="1" applyAlignment="1">
      <alignment horizontal="center"/>
    </xf>
    <xf numFmtId="0" fontId="36" fillId="0" borderId="0" xfId="0" applyFont="1"/>
    <xf numFmtId="0" fontId="37" fillId="0" borderId="0" xfId="0" applyFont="1"/>
    <xf numFmtId="0" fontId="18" fillId="0" borderId="10" xfId="0" applyFont="1" applyBorder="1"/>
    <xf numFmtId="0" fontId="18" fillId="0" borderId="11" xfId="0" applyFont="1" applyBorder="1" applyAlignment="1">
      <alignment horizontal="right"/>
    </xf>
    <xf numFmtId="0" fontId="18" fillId="0" borderId="12" xfId="0" applyFont="1" applyBorder="1" applyAlignment="1">
      <alignment horizontal="right"/>
    </xf>
    <xf numFmtId="0" fontId="18" fillId="0" borderId="13" xfId="0" applyFont="1" applyBorder="1"/>
    <xf numFmtId="0" fontId="18" fillId="0" borderId="14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17" xfId="0" applyFont="1" applyBorder="1"/>
    <xf numFmtId="0" fontId="18" fillId="0" borderId="18" xfId="0" applyFont="1" applyBorder="1"/>
    <xf numFmtId="0" fontId="18" fillId="0" borderId="0" xfId="0" applyFont="1" applyAlignment="1">
      <alignment horizontal="right"/>
    </xf>
    <xf numFmtId="2" fontId="18" fillId="0" borderId="0" xfId="0" applyNumberFormat="1" applyFont="1"/>
    <xf numFmtId="175" fontId="18" fillId="0" borderId="0" xfId="0" applyNumberFormat="1" applyFont="1"/>
    <xf numFmtId="0" fontId="19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10" fontId="39" fillId="0" borderId="0" xfId="2" applyNumberFormat="1" applyFont="1" applyAlignment="1">
      <alignment horizontal="right"/>
    </xf>
    <xf numFmtId="0" fontId="18" fillId="0" borderId="10" xfId="0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3" xfId="0" applyFont="1" applyBorder="1" applyAlignment="1">
      <alignment horizontal="right"/>
    </xf>
    <xf numFmtId="2" fontId="18" fillId="0" borderId="14" xfId="0" applyNumberFormat="1" applyFont="1" applyBorder="1" applyAlignment="1">
      <alignment horizontal="center"/>
    </xf>
    <xf numFmtId="180" fontId="18" fillId="0" borderId="14" xfId="0" applyNumberFormat="1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2" fontId="40" fillId="0" borderId="14" xfId="0" applyNumberFormat="1" applyFont="1" applyBorder="1" applyAlignment="1">
      <alignment horizontal="center"/>
    </xf>
    <xf numFmtId="2" fontId="40" fillId="0" borderId="15" xfId="0" applyNumberFormat="1" applyFont="1" applyBorder="1" applyAlignment="1">
      <alignment horizontal="center"/>
    </xf>
    <xf numFmtId="2" fontId="18" fillId="0" borderId="15" xfId="0" applyNumberFormat="1" applyFont="1" applyBorder="1" applyAlignment="1">
      <alignment horizontal="center"/>
    </xf>
    <xf numFmtId="0" fontId="18" fillId="0" borderId="16" xfId="0" applyFont="1" applyBorder="1" applyAlignment="1">
      <alignment horizontal="right"/>
    </xf>
    <xf numFmtId="2" fontId="18" fillId="0" borderId="17" xfId="0" applyNumberFormat="1" applyFont="1" applyBorder="1" applyAlignment="1">
      <alignment horizontal="center"/>
    </xf>
    <xf numFmtId="180" fontId="18" fillId="0" borderId="17" xfId="0" applyNumberFormat="1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2" fontId="18" fillId="0" borderId="18" xfId="0" applyNumberFormat="1" applyFont="1" applyBorder="1" applyAlignment="1">
      <alignment horizontal="center"/>
    </xf>
    <xf numFmtId="0" fontId="41" fillId="0" borderId="0" xfId="0" applyFont="1" applyAlignment="1">
      <alignment horizontal="right"/>
    </xf>
    <xf numFmtId="0" fontId="18" fillId="0" borderId="12" xfId="0" quotePrefix="1" applyFont="1" applyBorder="1" applyAlignment="1">
      <alignment horizontal="center"/>
    </xf>
    <xf numFmtId="179" fontId="43" fillId="0" borderId="0" xfId="2" applyNumberFormat="1" applyFont="1" applyAlignment="1">
      <alignment horizontal="left"/>
    </xf>
    <xf numFmtId="0" fontId="43" fillId="0" borderId="0" xfId="2" applyFont="1"/>
    <xf numFmtId="2" fontId="42" fillId="0" borderId="15" xfId="0" applyNumberFormat="1" applyFont="1" applyBorder="1" applyAlignment="1">
      <alignment horizontal="center"/>
    </xf>
    <xf numFmtId="182" fontId="44" fillId="0" borderId="0" xfId="2" applyNumberFormat="1" applyFont="1" applyAlignment="1">
      <alignment horizontal="left"/>
    </xf>
    <xf numFmtId="0" fontId="41" fillId="0" borderId="0" xfId="2" applyFont="1" applyAlignment="1">
      <alignment horizontal="right"/>
    </xf>
    <xf numFmtId="0" fontId="45" fillId="0" borderId="0" xfId="1" applyAlignment="1" applyProtection="1"/>
    <xf numFmtId="0" fontId="30" fillId="0" borderId="0" xfId="0" applyFont="1" applyAlignment="1">
      <alignment horizontal="center"/>
    </xf>
    <xf numFmtId="0" fontId="28" fillId="0" borderId="0" xfId="0" applyFont="1" applyAlignment="1">
      <alignment horizontal="center"/>
    </xf>
  </cellXfs>
  <cellStyles count="3">
    <cellStyle name="Normal_temp" xfId="2"/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0.26797556663326327"/>
          <c:y val="0.12621426535501612"/>
          <c:w val="0.59477503813724286"/>
          <c:h val="0.69417845945258871"/>
        </c:manualLayout>
      </c:layout>
      <c:scatterChart>
        <c:scatterStyle val="lineMarker"/>
        <c:ser>
          <c:idx val="1"/>
          <c:order val="0"/>
          <c:tx>
            <c:strRef>
              <c:f>'4. Calculate CI'!$A$84</c:f>
              <c:strCache>
                <c:ptCount val="1"/>
                <c:pt idx="0">
                  <c:v>CER-EER=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dPt>
            <c:idx val="0"/>
            <c:marker>
              <c:spPr>
                <a:solidFill>
                  <a:srgbClr val="000000"/>
                </a:solidFill>
                <a:ln>
                  <a:solidFill>
                    <a:srgbClr val="000000"/>
                  </a:solidFill>
                  <a:prstDash val="solid"/>
                </a:ln>
              </c:spPr>
            </c:marker>
          </c:dPt>
          <c:errBars>
            <c:errDir val="y"/>
            <c:errBarType val="both"/>
            <c:errValType val="cust"/>
            <c:plus>
              <c:numRef>
                <c:f>'4. Calculate CI'!$B$83:$D$83</c:f>
                <c:numCache>
                  <c:formatCode>General</c:formatCode>
                  <c:ptCount val="3"/>
                  <c:pt idx="0">
                    <c:v>0.12181065979938721</c:v>
                  </c:pt>
                  <c:pt idx="1">
                    <c:v>0.11661702127149953</c:v>
                  </c:pt>
                  <c:pt idx="2">
                    <c:v>0.12741304117199703</c:v>
                  </c:pt>
                </c:numCache>
              </c:numRef>
            </c:plus>
            <c:minus>
              <c:numRef>
                <c:f>'4. Calculate CI'!$B$85:$D$85</c:f>
                <c:numCache>
                  <c:formatCode>General</c:formatCode>
                  <c:ptCount val="3"/>
                  <c:pt idx="0">
                    <c:v>0.10920353651550044</c:v>
                  </c:pt>
                  <c:pt idx="1">
                    <c:v>0.11661702127149953</c:v>
                  </c:pt>
                  <c:pt idx="2">
                    <c:v>0.12741304117199703</c:v>
                  </c:pt>
                </c:numCache>
              </c:numRef>
            </c:minus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xVal>
            <c:strRef>
              <c:f>'4. Calculate CI'!$B$82:$D$82</c:f>
              <c:strCache>
                <c:ptCount val="3"/>
                <c:pt idx="0">
                  <c:v>1(Optimal)</c:v>
                </c:pt>
                <c:pt idx="1">
                  <c:v>2</c:v>
                </c:pt>
                <c:pt idx="2">
                  <c:v>3</c:v>
                </c:pt>
              </c:strCache>
            </c:strRef>
          </c:xVal>
          <c:yVal>
            <c:numRef>
              <c:f>'4. Calculate CI'!$B$84:$D$84</c:f>
              <c:numCache>
                <c:formatCode>General</c:formatCode>
                <c:ptCount val="3"/>
                <c:pt idx="0">
                  <c:v>0.23184079601990049</c:v>
                </c:pt>
                <c:pt idx="1">
                  <c:v>0.23184079601990049</c:v>
                </c:pt>
                <c:pt idx="2">
                  <c:v>0.23184079601990049</c:v>
                </c:pt>
              </c:numCache>
            </c:numRef>
          </c:yVal>
        </c:ser>
        <c:axId val="283561984"/>
        <c:axId val="283563520"/>
      </c:scatterChart>
      <c:valAx>
        <c:axId val="2835619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283563520"/>
        <c:crossesAt val="-1.25"/>
        <c:crossBetween val="midCat"/>
        <c:majorUnit val="1"/>
      </c:valAx>
      <c:valAx>
        <c:axId val="283563520"/>
        <c:scaling>
          <c:orientation val="minMax"/>
          <c:max val="1.25"/>
          <c:min val="-1.25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ru-RU"/>
          </a:p>
        </c:txPr>
        <c:crossAx val="283561984"/>
        <c:crosses val="autoZero"/>
        <c:crossBetween val="midCat"/>
        <c:majorUnit val="0.25"/>
        <c:minorUnit val="0.05"/>
      </c:valAx>
      <c:spPr>
        <a:noFill/>
        <a:ln w="25400">
          <a:noFill/>
        </a:ln>
      </c:spPr>
    </c:plotArea>
    <c:plotVisOnly val="1"/>
    <c:dispBlanksAs val="gap"/>
  </c:chart>
  <c:spPr>
    <a:gradFill rotWithShape="0">
      <a:gsLst>
        <a:gs pos="0">
          <a:srgbClr val="C0C0C0">
            <a:gamma/>
            <a:tint val="0"/>
            <a:invGamma/>
          </a:srgbClr>
        </a:gs>
        <a:gs pos="100000">
          <a:srgbClr val="C0C0C0"/>
        </a:gs>
      </a:gsLst>
      <a:lin ang="0" scaled="1"/>
    </a:gradFill>
    <a:ln w="25400">
      <a:solidFill>
        <a:srgbClr val="C0C0C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ru-RU"/>
    </a:p>
  </c:txPr>
  <c:printSettings>
    <c:headerFooter alignWithMargins="0"/>
    <c:pageMargins b="1" l="0.75" r="0.75" t="1" header="0.5" footer="0.5"/>
    <c:pageSetup orientation="landscape" horizontalDpi="120" verticalDpi="6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285749</xdr:colOff>
      <xdr:row>0</xdr:row>
      <xdr:rowOff>121920</xdr:rowOff>
    </xdr:from>
    <xdr:to>
      <xdr:col>8</xdr:col>
      <xdr:colOff>192404</xdr:colOff>
      <xdr:row>11</xdr:row>
      <xdr:rowOff>49530</xdr:rowOff>
    </xdr:to>
    <xdr:graphicFrame macro="">
      <xdr:nvGraphicFramePr>
        <xdr:cNvPr id="3111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E1F0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ebm.ne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_________Microsoft_Office_Word_97_-_20031.doc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5" Type="http://schemas.openxmlformats.org/officeDocument/2006/relationships/oleObject" Target="../embeddings/_________Microsoft_Office_Word_97_-_20033.doc"/><Relationship Id="rId4" Type="http://schemas.openxmlformats.org/officeDocument/2006/relationships/oleObject" Target="../embeddings/_________Microsoft_Office_Word_97_-_2003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"/>
  <sheetViews>
    <sheetView showGridLines="0" tabSelected="1" topLeftCell="A3" zoomScale="75" workbookViewId="0">
      <selection activeCell="G14" sqref="G14"/>
    </sheetView>
  </sheetViews>
  <sheetFormatPr defaultRowHeight="15"/>
  <cols>
    <col min="1" max="1" width="15.54296875" customWidth="1"/>
  </cols>
  <sheetData>
    <row r="1" spans="1:7" ht="15.6">
      <c r="A1" s="48" t="s">
        <v>55</v>
      </c>
      <c r="B1" s="72"/>
      <c r="C1" s="72"/>
      <c r="D1" s="72"/>
      <c r="E1" s="72"/>
      <c r="F1" s="72"/>
      <c r="G1" s="72"/>
    </row>
    <row r="2" spans="1:7" ht="15.6">
      <c r="A2" s="62" t="s">
        <v>237</v>
      </c>
      <c r="B2" s="72"/>
      <c r="C2" s="72"/>
      <c r="D2" s="72"/>
      <c r="E2" s="72"/>
      <c r="F2" s="72"/>
      <c r="G2" s="72"/>
    </row>
    <row r="3" spans="1:7" ht="15.6">
      <c r="A3" s="72"/>
      <c r="B3" s="72"/>
      <c r="C3" s="72"/>
      <c r="D3" s="72"/>
      <c r="F3" s="72"/>
      <c r="G3" s="72"/>
    </row>
    <row r="4" spans="1:7" ht="15.6">
      <c r="A4" s="73" t="s">
        <v>152</v>
      </c>
      <c r="B4" s="73" t="s">
        <v>145</v>
      </c>
      <c r="C4" s="72"/>
      <c r="D4" s="72"/>
      <c r="F4" s="72"/>
      <c r="G4" s="72"/>
    </row>
    <row r="5" spans="1:7" ht="15.6">
      <c r="A5" s="72" t="s">
        <v>146</v>
      </c>
      <c r="B5" s="72" t="s">
        <v>150</v>
      </c>
      <c r="C5" s="72"/>
      <c r="D5" s="72"/>
      <c r="E5" s="72"/>
      <c r="F5" s="72"/>
      <c r="G5" s="72"/>
    </row>
    <row r="6" spans="1:7" ht="15.6">
      <c r="A6" s="72" t="s">
        <v>147</v>
      </c>
      <c r="B6" s="72" t="s">
        <v>156</v>
      </c>
      <c r="C6" s="72"/>
      <c r="D6" s="72"/>
      <c r="E6" s="72"/>
      <c r="F6" s="72"/>
      <c r="G6" s="72"/>
    </row>
    <row r="7" spans="1:7" ht="15.6">
      <c r="A7" s="72" t="s">
        <v>148</v>
      </c>
      <c r="B7" s="72" t="s">
        <v>158</v>
      </c>
      <c r="C7" s="72"/>
      <c r="D7" s="72"/>
      <c r="E7" s="72"/>
      <c r="F7" s="72"/>
      <c r="G7" s="72"/>
    </row>
    <row r="8" spans="1:7" ht="15.6">
      <c r="A8" s="72" t="s">
        <v>149</v>
      </c>
      <c r="B8" s="72" t="s">
        <v>157</v>
      </c>
      <c r="C8" s="72"/>
      <c r="D8" s="72"/>
      <c r="E8" s="72"/>
      <c r="F8" s="72"/>
      <c r="G8" s="72"/>
    </row>
    <row r="9" spans="1:7" ht="15.6">
      <c r="A9" s="72" t="s">
        <v>212</v>
      </c>
      <c r="B9" s="72" t="s">
        <v>213</v>
      </c>
      <c r="C9" s="72"/>
      <c r="D9" s="72"/>
      <c r="E9" s="72"/>
      <c r="F9" s="72"/>
      <c r="G9" s="72"/>
    </row>
    <row r="10" spans="1:7" ht="15.6">
      <c r="A10" s="72" t="s">
        <v>211</v>
      </c>
      <c r="B10" s="72" t="s">
        <v>151</v>
      </c>
      <c r="C10" s="72"/>
      <c r="D10" s="72"/>
      <c r="E10" s="72"/>
      <c r="F10" s="72"/>
      <c r="G10" s="72"/>
    </row>
    <row r="11" spans="1:7" ht="15.6">
      <c r="A11" s="72" t="s">
        <v>214</v>
      </c>
      <c r="B11" s="72" t="s">
        <v>215</v>
      </c>
      <c r="C11" s="72"/>
      <c r="D11" s="72"/>
      <c r="E11" s="72"/>
      <c r="F11" s="72"/>
      <c r="G11" s="72"/>
    </row>
    <row r="12" spans="1:7" ht="15.6">
      <c r="A12" s="72"/>
      <c r="B12" s="72"/>
      <c r="C12" s="72"/>
      <c r="D12" s="72"/>
      <c r="E12" s="72"/>
      <c r="F12" s="72"/>
      <c r="G12" s="72"/>
    </row>
    <row r="13" spans="1:7" ht="15.6">
      <c r="A13" s="73" t="s">
        <v>235</v>
      </c>
      <c r="C13" s="72"/>
      <c r="D13" s="72"/>
      <c r="E13" s="72"/>
      <c r="F13" s="72"/>
      <c r="G13" s="72"/>
    </row>
    <row r="14" spans="1:7" ht="15.6">
      <c r="A14" s="125" t="s">
        <v>236</v>
      </c>
      <c r="D14" s="72" t="s">
        <v>234</v>
      </c>
      <c r="E14" s="72"/>
      <c r="F14" s="72"/>
      <c r="G14" s="72"/>
    </row>
    <row r="15" spans="1:7" ht="15.6">
      <c r="A15" s="72"/>
      <c r="B15" s="72"/>
      <c r="C15" s="72"/>
      <c r="D15" s="72"/>
      <c r="E15" s="72"/>
      <c r="F15" s="72"/>
      <c r="G15" s="72"/>
    </row>
    <row r="16" spans="1:7" ht="15.6">
      <c r="A16" s="74" t="s">
        <v>209</v>
      </c>
      <c r="B16" s="74" t="s">
        <v>27</v>
      </c>
      <c r="C16" s="72"/>
      <c r="D16" s="72"/>
      <c r="E16" s="72"/>
      <c r="F16" s="72"/>
      <c r="G16" s="72"/>
    </row>
    <row r="17" spans="1:7" ht="15.6">
      <c r="A17" s="75"/>
      <c r="B17" s="74" t="s">
        <v>74</v>
      </c>
      <c r="C17" s="72"/>
      <c r="D17" s="72"/>
      <c r="E17" s="72"/>
      <c r="F17" s="72"/>
      <c r="G17" s="72"/>
    </row>
    <row r="18" spans="1:7" ht="15.6">
      <c r="A18" s="75"/>
      <c r="B18" s="74" t="s">
        <v>75</v>
      </c>
      <c r="C18" s="72"/>
      <c r="D18" s="72"/>
      <c r="E18" s="72"/>
      <c r="F18" s="72"/>
      <c r="G18" s="72"/>
    </row>
    <row r="19" spans="1:7" ht="15.6">
      <c r="A19" s="75"/>
      <c r="B19" s="74" t="s">
        <v>160</v>
      </c>
      <c r="C19" s="72"/>
      <c r="D19" s="72"/>
      <c r="E19" s="72"/>
      <c r="F19" s="72"/>
      <c r="G19" s="72"/>
    </row>
    <row r="20" spans="1:7" ht="15.6">
      <c r="A20" s="75"/>
      <c r="B20" s="74" t="s">
        <v>28</v>
      </c>
      <c r="C20" s="72"/>
      <c r="D20" s="72"/>
      <c r="E20" s="72"/>
      <c r="F20" s="72"/>
      <c r="G20" s="72"/>
    </row>
    <row r="21" spans="1:7" ht="15.6">
      <c r="A21" s="75"/>
      <c r="B21" s="74" t="s">
        <v>29</v>
      </c>
      <c r="C21" s="72"/>
      <c r="D21" s="72"/>
      <c r="E21" s="72"/>
      <c r="F21" s="72"/>
      <c r="G21" s="72"/>
    </row>
    <row r="22" spans="1:7" ht="15.6">
      <c r="A22" s="75"/>
      <c r="B22" s="74" t="s">
        <v>210</v>
      </c>
      <c r="C22" s="72"/>
      <c r="D22" s="72"/>
      <c r="E22" s="72"/>
      <c r="F22" s="72"/>
      <c r="G22" s="72"/>
    </row>
    <row r="23" spans="1:7" ht="15.6">
      <c r="A23" s="75"/>
      <c r="B23" s="74" t="s">
        <v>30</v>
      </c>
      <c r="C23" s="72"/>
      <c r="D23" s="72"/>
      <c r="E23" s="72"/>
      <c r="F23" s="72"/>
      <c r="G23" s="72"/>
    </row>
    <row r="24" spans="1:7" ht="15.6">
      <c r="A24" s="75"/>
      <c r="B24" s="74" t="s">
        <v>31</v>
      </c>
      <c r="C24" s="72"/>
      <c r="D24" s="72"/>
      <c r="E24" s="72"/>
      <c r="F24" s="72"/>
      <c r="G24" s="72"/>
    </row>
    <row r="25" spans="1:7" ht="15.6">
      <c r="A25" s="75"/>
      <c r="B25" s="74" t="s">
        <v>32</v>
      </c>
      <c r="C25" s="72"/>
      <c r="D25" s="72"/>
      <c r="E25" s="72"/>
      <c r="F25" s="72"/>
      <c r="G25" s="72"/>
    </row>
  </sheetData>
  <hyperlinks>
    <hyperlink ref="A14" r:id="rId1" location="Oxford EBM" display="http://www.cebm.net/ - Oxford EBM"/>
  </hyperlinks>
  <pageMargins left="0.75" right="0.75" top="1" bottom="1" header="0.5" footer="0.5"/>
  <pageSetup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7"/>
  <sheetViews>
    <sheetView showGridLines="0" topLeftCell="A8" workbookViewId="0">
      <selection activeCell="A4" sqref="A4"/>
    </sheetView>
  </sheetViews>
  <sheetFormatPr defaultRowHeight="15"/>
  <sheetData>
    <row r="1" spans="1:10" ht="15.6">
      <c r="A1" s="48" t="s">
        <v>55</v>
      </c>
      <c r="B1" s="48"/>
      <c r="C1" s="48"/>
      <c r="D1" s="48"/>
      <c r="E1" s="48"/>
      <c r="F1" s="48"/>
      <c r="G1" s="46"/>
      <c r="H1" s="46"/>
      <c r="I1" s="47"/>
      <c r="J1" s="47"/>
    </row>
    <row r="2" spans="1:10" ht="15.6">
      <c r="A2" s="62" t="s">
        <v>144</v>
      </c>
      <c r="B2" s="63"/>
      <c r="C2" s="63"/>
      <c r="D2" s="63"/>
      <c r="E2" s="63"/>
      <c r="F2" s="63"/>
      <c r="G2" s="63"/>
      <c r="H2" s="63"/>
      <c r="I2" s="47"/>
      <c r="J2" s="47"/>
    </row>
    <row r="3" spans="1:10" ht="15.6">
      <c r="A3" s="64" t="s">
        <v>43</v>
      </c>
      <c r="B3" s="63"/>
      <c r="C3" s="63"/>
      <c r="D3" s="63"/>
      <c r="E3" s="63"/>
      <c r="F3" s="63"/>
      <c r="G3" s="63"/>
      <c r="H3" s="63"/>
      <c r="I3" s="47"/>
      <c r="J3" s="47"/>
    </row>
    <row r="4" spans="1:10" ht="15.6">
      <c r="A4" s="65" t="s">
        <v>72</v>
      </c>
      <c r="B4" s="63"/>
      <c r="C4" s="63"/>
      <c r="D4" s="63"/>
      <c r="E4" s="63"/>
      <c r="F4" s="63"/>
      <c r="G4" s="63"/>
      <c r="H4" s="63"/>
      <c r="I4" s="47"/>
      <c r="J4" s="47"/>
    </row>
    <row r="5" spans="1:10" ht="15.6">
      <c r="A5" s="65" t="s">
        <v>73</v>
      </c>
      <c r="B5" s="63"/>
      <c r="C5" s="63"/>
      <c r="D5" s="63"/>
      <c r="E5" s="63"/>
      <c r="F5" s="63"/>
      <c r="G5" s="63"/>
      <c r="H5" s="63"/>
      <c r="I5" s="47"/>
      <c r="J5" s="47"/>
    </row>
    <row r="6" spans="1:10" ht="15.6">
      <c r="A6" s="62" t="s">
        <v>166</v>
      </c>
      <c r="B6" s="63"/>
      <c r="C6" s="63"/>
      <c r="D6" s="63"/>
      <c r="E6" s="63"/>
      <c r="F6" s="63"/>
      <c r="G6" s="63"/>
      <c r="H6" s="63"/>
      <c r="I6" s="47"/>
      <c r="J6" s="47"/>
    </row>
    <row r="7" spans="1:10" ht="15.6">
      <c r="A7" s="64" t="s">
        <v>60</v>
      </c>
      <c r="B7" s="63"/>
      <c r="C7" s="63"/>
      <c r="D7" s="63"/>
      <c r="E7" s="63"/>
      <c r="F7" s="63"/>
      <c r="G7" s="63"/>
      <c r="H7" s="63"/>
      <c r="I7" s="47"/>
      <c r="J7" s="47"/>
    </row>
    <row r="8" spans="1:10" ht="15.6">
      <c r="A8" s="46" t="s">
        <v>44</v>
      </c>
      <c r="B8" s="46"/>
      <c r="C8" s="46"/>
      <c r="D8" s="46"/>
      <c r="E8" s="46"/>
      <c r="F8" s="46"/>
      <c r="G8" s="46"/>
      <c r="H8" s="46"/>
      <c r="I8" s="47"/>
      <c r="J8" s="47"/>
    </row>
    <row r="9" spans="1:10" ht="15.6">
      <c r="A9" s="46" t="s">
        <v>76</v>
      </c>
      <c r="B9" s="46"/>
      <c r="C9" s="46"/>
      <c r="D9" s="46"/>
      <c r="E9" s="46"/>
      <c r="F9" s="46"/>
      <c r="G9" s="46"/>
      <c r="H9" s="46"/>
      <c r="I9" s="47"/>
      <c r="J9" s="47"/>
    </row>
    <row r="10" spans="1:10" ht="15.6">
      <c r="A10" s="46" t="s">
        <v>45</v>
      </c>
      <c r="B10" s="46"/>
      <c r="C10" s="46"/>
      <c r="D10" s="46"/>
      <c r="E10" s="46"/>
      <c r="F10" s="46"/>
      <c r="G10" s="46"/>
      <c r="H10" s="46"/>
      <c r="I10" s="47"/>
      <c r="J10" s="47"/>
    </row>
    <row r="11" spans="1:10" ht="15.6">
      <c r="A11" s="46" t="s">
        <v>86</v>
      </c>
      <c r="B11" s="46"/>
      <c r="C11" s="46"/>
      <c r="D11" s="46"/>
      <c r="E11" s="46"/>
      <c r="F11" s="46"/>
      <c r="G11" s="46"/>
      <c r="H11" s="46"/>
      <c r="I11" s="47"/>
      <c r="J11" s="47"/>
    </row>
    <row r="12" spans="1:10" ht="15.6">
      <c r="A12" s="46" t="s">
        <v>46</v>
      </c>
      <c r="B12" s="46"/>
      <c r="C12" s="46"/>
      <c r="D12" s="46"/>
      <c r="E12" s="46"/>
      <c r="F12" s="46"/>
      <c r="G12" s="46"/>
      <c r="H12" s="46"/>
      <c r="I12" s="47"/>
      <c r="J12" s="47"/>
    </row>
    <row r="13" spans="1:10" ht="15.6">
      <c r="A13" s="46" t="s">
        <v>47</v>
      </c>
      <c r="B13" s="46"/>
      <c r="C13" s="46"/>
      <c r="D13" s="46"/>
      <c r="E13" s="46"/>
      <c r="F13" s="46"/>
      <c r="G13" s="46"/>
      <c r="H13" s="46"/>
      <c r="I13" s="47"/>
      <c r="J13" s="47"/>
    </row>
    <row r="14" spans="1:10" ht="15.6">
      <c r="A14" s="46" t="s">
        <v>48</v>
      </c>
      <c r="B14" s="46"/>
      <c r="C14" s="46"/>
      <c r="D14" s="46"/>
      <c r="E14" s="46"/>
      <c r="F14" s="46"/>
      <c r="G14" s="46"/>
      <c r="H14" s="46"/>
      <c r="I14" s="47"/>
      <c r="J14" s="47"/>
    </row>
    <row r="15" spans="1:10" ht="15.6">
      <c r="A15" s="46" t="s">
        <v>49</v>
      </c>
      <c r="B15" s="46"/>
      <c r="C15" s="46"/>
      <c r="D15" s="46"/>
      <c r="E15" s="46"/>
      <c r="F15" s="46"/>
      <c r="G15" s="46"/>
      <c r="H15" s="46"/>
      <c r="I15" s="47"/>
      <c r="J15" s="47"/>
    </row>
    <row r="16" spans="1:10" ht="15.6">
      <c r="A16" s="46" t="s">
        <v>50</v>
      </c>
      <c r="B16" s="46"/>
      <c r="C16" s="46"/>
      <c r="D16" s="46"/>
      <c r="E16" s="46"/>
      <c r="F16" s="46"/>
      <c r="G16" s="46"/>
      <c r="H16" s="46"/>
      <c r="I16" s="47"/>
      <c r="J16" s="47"/>
    </row>
    <row r="17" spans="1:10" ht="15.6">
      <c r="A17" s="46" t="s">
        <v>68</v>
      </c>
      <c r="B17" s="46"/>
      <c r="C17" s="46"/>
      <c r="D17" s="46"/>
      <c r="E17" s="46"/>
      <c r="F17" s="46"/>
      <c r="G17" s="46"/>
      <c r="H17" s="46"/>
      <c r="I17" s="47"/>
      <c r="J17" s="47"/>
    </row>
    <row r="18" spans="1:10" ht="15.6">
      <c r="A18" s="46" t="s">
        <v>51</v>
      </c>
      <c r="B18" s="46"/>
      <c r="C18" s="46"/>
      <c r="D18" s="46"/>
      <c r="E18" s="46"/>
      <c r="F18" s="46"/>
      <c r="G18" s="46"/>
      <c r="H18" s="46"/>
      <c r="I18" s="47"/>
      <c r="J18" s="47"/>
    </row>
    <row r="19" spans="1:10" ht="15.6">
      <c r="A19" s="46" t="s">
        <v>52</v>
      </c>
      <c r="B19" s="46"/>
      <c r="C19" s="46"/>
      <c r="D19" s="46"/>
      <c r="E19" s="46"/>
      <c r="F19" s="46"/>
      <c r="G19" s="46"/>
      <c r="H19" s="46"/>
      <c r="I19" s="47"/>
      <c r="J19" s="47"/>
    </row>
    <row r="20" spans="1:10" ht="15.6">
      <c r="A20" s="46" t="s">
        <v>58</v>
      </c>
      <c r="B20" s="46"/>
      <c r="C20" s="46"/>
      <c r="D20" s="46"/>
      <c r="E20" s="46"/>
      <c r="F20" s="46"/>
      <c r="G20" s="46"/>
      <c r="H20" s="46"/>
      <c r="I20" s="47"/>
      <c r="J20" s="47"/>
    </row>
    <row r="21" spans="1:10" ht="15.6">
      <c r="A21" s="46" t="s">
        <v>53</v>
      </c>
      <c r="B21" s="46"/>
      <c r="C21" s="46"/>
      <c r="D21" s="46"/>
      <c r="E21" s="46"/>
      <c r="F21" s="46"/>
      <c r="G21" s="46"/>
      <c r="H21" s="46"/>
      <c r="I21" s="47"/>
      <c r="J21" s="47"/>
    </row>
    <row r="22" spans="1:10" ht="18.600000000000001">
      <c r="A22" s="46" t="s">
        <v>228</v>
      </c>
      <c r="B22" s="46"/>
      <c r="C22" s="46"/>
      <c r="D22" s="46"/>
      <c r="E22" s="46"/>
      <c r="F22" s="46"/>
      <c r="G22" s="46"/>
      <c r="H22" s="46"/>
      <c r="I22" s="47"/>
      <c r="J22" s="47"/>
    </row>
    <row r="23" spans="1:10" ht="15.6">
      <c r="A23" s="46" t="s">
        <v>54</v>
      </c>
      <c r="B23" s="46"/>
      <c r="C23" s="46"/>
      <c r="D23" s="46"/>
      <c r="E23" s="46"/>
      <c r="F23" s="46"/>
      <c r="G23" s="46"/>
      <c r="H23" s="46"/>
      <c r="I23" s="47"/>
      <c r="J23" s="47"/>
    </row>
    <row r="24" spans="1:10" ht="15.6">
      <c r="A24" s="46" t="s">
        <v>167</v>
      </c>
      <c r="B24" s="46"/>
      <c r="C24" s="46"/>
      <c r="D24" s="46"/>
      <c r="E24" s="46"/>
      <c r="F24" s="46"/>
      <c r="G24" s="46"/>
      <c r="H24" s="46"/>
      <c r="I24" s="47"/>
      <c r="J24" s="47"/>
    </row>
    <row r="25" spans="1:10" ht="15.6">
      <c r="A25" s="46" t="s">
        <v>59</v>
      </c>
      <c r="B25" s="46"/>
      <c r="C25" s="46"/>
      <c r="D25" s="46"/>
      <c r="E25" s="46"/>
      <c r="F25" s="46"/>
      <c r="G25" s="46"/>
      <c r="H25" s="46"/>
      <c r="I25" s="47"/>
      <c r="J25" s="47"/>
    </row>
    <row r="26" spans="1:10" ht="15.6">
      <c r="A26" s="46" t="s">
        <v>168</v>
      </c>
      <c r="B26" s="46"/>
      <c r="C26" s="46"/>
      <c r="D26" s="46"/>
      <c r="E26" s="46"/>
      <c r="F26" s="46"/>
      <c r="G26" s="46"/>
      <c r="H26" s="46"/>
      <c r="I26" s="47"/>
      <c r="J26" s="47"/>
    </row>
    <row r="27" spans="1:10" ht="15.6">
      <c r="A27" s="46" t="s">
        <v>169</v>
      </c>
      <c r="B27" s="46"/>
      <c r="C27" s="46"/>
      <c r="D27" s="46"/>
      <c r="E27" s="46"/>
      <c r="F27" s="46"/>
      <c r="G27" s="46"/>
      <c r="H27" s="46"/>
      <c r="I27" s="47"/>
      <c r="J27" s="47"/>
    </row>
    <row r="28" spans="1:10" ht="15.6">
      <c r="A28" s="47" t="s">
        <v>170</v>
      </c>
      <c r="B28" s="47"/>
      <c r="C28" s="47"/>
      <c r="D28" s="47"/>
      <c r="E28" s="47"/>
      <c r="F28" s="47"/>
      <c r="G28" s="47"/>
      <c r="H28" s="47"/>
      <c r="I28" s="47"/>
      <c r="J28" s="47"/>
    </row>
    <row r="29" spans="1:10" ht="15.6">
      <c r="A29" s="47"/>
      <c r="B29" s="47"/>
      <c r="C29" s="47"/>
      <c r="D29" s="47"/>
      <c r="E29" s="47"/>
      <c r="F29" s="47"/>
      <c r="G29" s="47"/>
      <c r="H29" s="47"/>
      <c r="I29" s="47"/>
      <c r="J29" s="47"/>
    </row>
    <row r="30" spans="1:10" ht="15.6">
      <c r="A30" s="47"/>
      <c r="B30" s="47"/>
      <c r="C30" s="47"/>
      <c r="D30" s="47"/>
      <c r="E30" s="47"/>
      <c r="F30" s="47"/>
      <c r="G30" s="47"/>
      <c r="H30" s="47"/>
      <c r="I30" s="47"/>
      <c r="J30" s="47"/>
    </row>
    <row r="31" spans="1:10" ht="15.6">
      <c r="A31" s="47"/>
      <c r="B31" s="47"/>
      <c r="C31" s="47"/>
      <c r="D31" s="47"/>
      <c r="E31" s="47"/>
      <c r="F31" s="47"/>
      <c r="G31" s="47"/>
      <c r="H31" s="47"/>
      <c r="I31" s="47"/>
      <c r="J31" s="47"/>
    </row>
    <row r="32" spans="1:10" ht="15.6">
      <c r="A32" s="47"/>
      <c r="B32" s="47"/>
      <c r="C32" s="47"/>
      <c r="D32" s="47"/>
      <c r="E32" s="47"/>
      <c r="F32" s="47"/>
      <c r="G32" s="47"/>
      <c r="H32" s="47"/>
      <c r="I32" s="47"/>
      <c r="J32" s="47"/>
    </row>
    <row r="33" spans="1:10" ht="15.6">
      <c r="A33" s="47"/>
      <c r="B33" s="47"/>
      <c r="C33" s="47"/>
      <c r="D33" s="47"/>
      <c r="E33" s="47"/>
      <c r="F33" s="47"/>
      <c r="G33" s="47"/>
      <c r="H33" s="47"/>
      <c r="I33" s="47"/>
      <c r="J33" s="47"/>
    </row>
    <row r="34" spans="1:10" ht="15.6">
      <c r="A34" s="47"/>
      <c r="B34" s="47"/>
      <c r="C34" s="47"/>
      <c r="D34" s="47"/>
      <c r="E34" s="47"/>
      <c r="F34" s="47"/>
      <c r="G34" s="47"/>
      <c r="H34" s="47"/>
      <c r="I34" s="47"/>
      <c r="J34" s="47"/>
    </row>
    <row r="35" spans="1:10" ht="15.6">
      <c r="A35" s="47"/>
      <c r="B35" s="47"/>
      <c r="C35" s="47"/>
      <c r="D35" s="47"/>
      <c r="E35" s="47"/>
      <c r="F35" s="47"/>
      <c r="G35" s="47"/>
      <c r="H35" s="47"/>
      <c r="I35" s="47"/>
      <c r="J35" s="47"/>
    </row>
    <row r="36" spans="1:10" ht="15.6">
      <c r="A36" s="47"/>
      <c r="B36" s="47"/>
      <c r="C36" s="47"/>
      <c r="D36" s="47"/>
      <c r="E36" s="47"/>
      <c r="F36" s="47"/>
      <c r="G36" s="47"/>
      <c r="H36" s="47"/>
      <c r="I36" s="47"/>
      <c r="J36" s="47"/>
    </row>
    <row r="37" spans="1:10" ht="15.6">
      <c r="A37" s="47"/>
      <c r="B37" s="47"/>
      <c r="C37" s="47"/>
      <c r="D37" s="47"/>
      <c r="E37" s="47"/>
      <c r="F37" s="47"/>
      <c r="G37" s="47"/>
      <c r="H37" s="47"/>
      <c r="I37" s="47"/>
      <c r="J37" s="47"/>
    </row>
  </sheetData>
  <dataConsolidate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4"/>
  <sheetViews>
    <sheetView showGridLines="0" topLeftCell="A4" zoomScale="85" workbookViewId="0">
      <selection activeCell="A6" sqref="A6"/>
    </sheetView>
  </sheetViews>
  <sheetFormatPr defaultRowHeight="15"/>
  <cols>
    <col min="1" max="1" width="18.90625" customWidth="1"/>
  </cols>
  <sheetData>
    <row r="1" spans="1:8" ht="17.399999999999999">
      <c r="A1" s="76" t="s">
        <v>42</v>
      </c>
      <c r="B1" s="45"/>
      <c r="C1" s="45"/>
      <c r="D1" s="45"/>
      <c r="E1" s="45"/>
      <c r="F1" s="45"/>
      <c r="G1" s="45"/>
      <c r="H1" s="45"/>
    </row>
    <row r="2" spans="1:8" ht="15.6">
      <c r="A2" s="72" t="s">
        <v>171</v>
      </c>
      <c r="B2" s="45"/>
      <c r="C2" s="45"/>
      <c r="D2" s="45"/>
      <c r="E2" s="45"/>
      <c r="F2" s="45"/>
      <c r="G2" s="45"/>
      <c r="H2" s="45"/>
    </row>
    <row r="3" spans="1:8" ht="15.6">
      <c r="A3" s="72" t="s">
        <v>172</v>
      </c>
      <c r="B3" s="45"/>
      <c r="C3" s="45"/>
      <c r="D3" s="45"/>
      <c r="E3" s="45"/>
      <c r="F3" s="45"/>
      <c r="G3" s="45"/>
      <c r="H3" s="45"/>
    </row>
    <row r="4" spans="1:8" ht="15.6">
      <c r="A4" s="72" t="s">
        <v>89</v>
      </c>
      <c r="B4" s="45"/>
      <c r="C4" s="45"/>
      <c r="D4" s="45"/>
      <c r="E4" s="45"/>
      <c r="F4" s="45"/>
      <c r="G4" s="45"/>
      <c r="H4" s="45"/>
    </row>
    <row r="5" spans="1:8" ht="15.6">
      <c r="A5" s="72" t="s">
        <v>173</v>
      </c>
      <c r="B5" s="45"/>
      <c r="C5" s="45"/>
      <c r="D5" s="45"/>
      <c r="E5" s="45"/>
      <c r="F5" s="45"/>
      <c r="G5" s="45"/>
      <c r="H5" s="45"/>
    </row>
    <row r="6" spans="1:8" ht="15.6">
      <c r="A6" s="73"/>
      <c r="B6" s="72"/>
      <c r="C6" s="72"/>
      <c r="D6" s="72"/>
      <c r="E6" s="72"/>
      <c r="F6" s="72"/>
      <c r="G6" s="72"/>
      <c r="H6" s="72"/>
    </row>
    <row r="7" spans="1:8" ht="17.399999999999999">
      <c r="A7" s="76" t="s">
        <v>164</v>
      </c>
      <c r="B7" s="72"/>
      <c r="C7" s="72"/>
      <c r="D7" s="72"/>
      <c r="E7" s="72"/>
      <c r="F7" s="72"/>
      <c r="G7" s="72"/>
      <c r="H7" s="72"/>
    </row>
    <row r="8" spans="1:8" ht="18">
      <c r="A8" s="79" t="s">
        <v>189</v>
      </c>
      <c r="B8" s="72" t="s">
        <v>80</v>
      </c>
      <c r="C8" s="72"/>
      <c r="D8" s="72"/>
      <c r="E8" s="72"/>
      <c r="F8" s="72"/>
      <c r="G8" s="72"/>
      <c r="H8" s="72"/>
    </row>
    <row r="9" spans="1:8" ht="18">
      <c r="A9" s="80" t="s">
        <v>190</v>
      </c>
      <c r="B9" s="72" t="s">
        <v>81</v>
      </c>
      <c r="C9" s="72"/>
      <c r="D9" s="72"/>
      <c r="E9" s="72"/>
      <c r="F9" s="72"/>
      <c r="G9" s="72"/>
      <c r="H9" s="72"/>
    </row>
    <row r="10" spans="1:8" ht="18">
      <c r="A10" s="80" t="s">
        <v>191</v>
      </c>
      <c r="B10" s="72" t="s">
        <v>192</v>
      </c>
      <c r="C10" s="72"/>
      <c r="D10" s="72"/>
      <c r="E10" s="72"/>
      <c r="F10" s="72"/>
      <c r="G10" s="72"/>
      <c r="H10" s="72"/>
    </row>
    <row r="11" spans="1:8" ht="18">
      <c r="A11" s="79" t="s">
        <v>193</v>
      </c>
      <c r="B11" s="72" t="s">
        <v>82</v>
      </c>
      <c r="C11" s="72"/>
      <c r="D11" s="72"/>
      <c r="E11" s="72"/>
      <c r="F11" s="72"/>
      <c r="G11" s="72"/>
      <c r="H11" s="72"/>
    </row>
    <row r="12" spans="1:8" ht="18">
      <c r="A12" s="80" t="s">
        <v>194</v>
      </c>
      <c r="B12" s="72" t="s">
        <v>83</v>
      </c>
      <c r="C12" s="72"/>
      <c r="D12" s="72"/>
      <c r="E12" s="72"/>
      <c r="F12" s="72"/>
      <c r="G12" s="72"/>
      <c r="H12" s="72"/>
    </row>
    <row r="13" spans="1:8" ht="18">
      <c r="A13" s="80" t="s">
        <v>195</v>
      </c>
      <c r="B13" s="72" t="s">
        <v>196</v>
      </c>
      <c r="C13" s="72"/>
      <c r="D13" s="72"/>
      <c r="E13" s="72"/>
      <c r="F13" s="72"/>
      <c r="G13" s="72"/>
      <c r="H13" s="72"/>
    </row>
    <row r="14" spans="1:8" ht="18">
      <c r="A14" s="80" t="s">
        <v>19</v>
      </c>
      <c r="B14" s="72" t="s">
        <v>197</v>
      </c>
      <c r="C14" s="72"/>
      <c r="D14" s="72"/>
      <c r="E14" s="72"/>
      <c r="F14" s="72"/>
      <c r="G14" s="72"/>
      <c r="H14" s="72"/>
    </row>
    <row r="15" spans="1:8" ht="15.6">
      <c r="A15" s="124" t="s">
        <v>232</v>
      </c>
      <c r="B15" s="72" t="s">
        <v>233</v>
      </c>
      <c r="C15" s="72"/>
      <c r="D15" s="72"/>
      <c r="E15" s="72"/>
      <c r="F15" s="72"/>
      <c r="G15" s="72"/>
      <c r="H15" s="72"/>
    </row>
    <row r="16" spans="1:8" ht="18">
      <c r="A16" s="80" t="s">
        <v>198</v>
      </c>
      <c r="B16" s="72" t="s">
        <v>84</v>
      </c>
      <c r="C16" s="72"/>
      <c r="D16" s="72"/>
      <c r="E16" s="72"/>
      <c r="F16" s="72"/>
      <c r="G16" s="72"/>
      <c r="H16" s="72"/>
    </row>
    <row r="17" spans="1:8" ht="15.6">
      <c r="A17" s="80" t="s">
        <v>85</v>
      </c>
      <c r="B17" s="72" t="s">
        <v>90</v>
      </c>
      <c r="C17" s="72"/>
      <c r="D17" s="72"/>
      <c r="E17" s="72"/>
      <c r="F17" s="72"/>
      <c r="G17" s="72"/>
      <c r="H17" s="72"/>
    </row>
    <row r="18" spans="1:8" ht="15.6">
      <c r="A18" s="80" t="s">
        <v>162</v>
      </c>
      <c r="B18" s="72" t="s">
        <v>163</v>
      </c>
      <c r="C18" s="72"/>
      <c r="D18" s="72"/>
      <c r="E18" s="72"/>
      <c r="F18" s="72"/>
      <c r="G18" s="72"/>
      <c r="H18" s="72"/>
    </row>
    <row r="19" spans="1:8" ht="15.6">
      <c r="A19" s="81" t="s">
        <v>57</v>
      </c>
      <c r="B19" s="82">
        <v>1</v>
      </c>
      <c r="C19" s="83" t="s">
        <v>56</v>
      </c>
      <c r="D19" s="84"/>
      <c r="E19" s="84"/>
      <c r="F19" s="72"/>
      <c r="G19" s="72"/>
      <c r="H19" s="72"/>
    </row>
    <row r="20" spans="1:8" ht="15.6">
      <c r="A20" s="72"/>
      <c r="B20" s="85">
        <v>2</v>
      </c>
      <c r="C20" s="86" t="s">
        <v>141</v>
      </c>
      <c r="D20" s="72"/>
      <c r="E20" s="72"/>
      <c r="F20" s="72"/>
      <c r="G20" s="72"/>
      <c r="H20" s="72"/>
    </row>
    <row r="21" spans="1:8" ht="15.6">
      <c r="A21" s="81"/>
      <c r="B21" s="85">
        <v>3</v>
      </c>
      <c r="C21" s="86" t="s">
        <v>142</v>
      </c>
      <c r="D21" s="72"/>
      <c r="E21" s="72"/>
      <c r="F21" s="72"/>
      <c r="G21" s="72"/>
      <c r="H21" s="72"/>
    </row>
    <row r="22" spans="1:8" ht="17.399999999999999">
      <c r="A22" s="76" t="s">
        <v>70</v>
      </c>
      <c r="B22" s="84"/>
      <c r="C22" s="72"/>
      <c r="D22" s="72"/>
      <c r="E22" s="72"/>
      <c r="F22" s="72"/>
      <c r="G22" s="72"/>
      <c r="H22" s="72"/>
    </row>
    <row r="23" spans="1:8" ht="18">
      <c r="A23" s="77" t="s">
        <v>230</v>
      </c>
      <c r="B23" s="45"/>
      <c r="C23" s="45"/>
      <c r="D23" s="45"/>
      <c r="E23" s="45"/>
      <c r="F23" s="45"/>
      <c r="G23" s="45"/>
      <c r="H23" s="45"/>
    </row>
    <row r="24" spans="1:8" ht="15.6">
      <c r="A24" s="77"/>
      <c r="B24" s="45"/>
      <c r="C24" s="45"/>
      <c r="D24" s="45"/>
      <c r="E24" s="45"/>
      <c r="F24" s="45"/>
      <c r="G24" s="45"/>
      <c r="H24" s="45"/>
    </row>
    <row r="25" spans="1:8" ht="15.6">
      <c r="A25" s="77" t="s">
        <v>69</v>
      </c>
      <c r="B25" s="45"/>
      <c r="C25" s="45"/>
      <c r="D25" s="45"/>
      <c r="E25" s="45"/>
      <c r="F25" s="45"/>
      <c r="G25" s="45"/>
      <c r="H25" s="45"/>
    </row>
    <row r="26" spans="1:8" ht="18">
      <c r="A26" s="78" t="s">
        <v>231</v>
      </c>
      <c r="B26" s="45"/>
      <c r="C26" s="45"/>
      <c r="D26" s="45"/>
      <c r="E26" s="45"/>
      <c r="F26" s="45"/>
      <c r="G26" s="45"/>
      <c r="H26" s="45"/>
    </row>
    <row r="27" spans="1:8" ht="15.6">
      <c r="A27" s="78" t="s">
        <v>161</v>
      </c>
      <c r="B27" s="45"/>
      <c r="C27" s="45"/>
      <c r="D27" s="45"/>
      <c r="E27" s="45"/>
      <c r="F27" s="45"/>
      <c r="G27" s="45"/>
      <c r="H27" s="45"/>
    </row>
    <row r="29" spans="1:8" ht="15.6">
      <c r="A29" s="78" t="s">
        <v>229</v>
      </c>
    </row>
    <row r="30" spans="1:8" ht="15.6">
      <c r="A30" s="78"/>
    </row>
    <row r="31" spans="1:8" ht="15.6">
      <c r="A31" s="78" t="s">
        <v>138</v>
      </c>
    </row>
    <row r="32" spans="1:8" ht="15.6">
      <c r="A32" s="72"/>
    </row>
    <row r="33" spans="1:1" ht="15.6">
      <c r="A33" s="72" t="s">
        <v>153</v>
      </c>
    </row>
    <row r="84" spans="1:1">
      <c r="A84">
        <v>11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70"/>
  <sheetViews>
    <sheetView showGridLines="0" topLeftCell="A46" workbookViewId="0">
      <selection activeCell="A61" sqref="A61:G69"/>
    </sheetView>
  </sheetViews>
  <sheetFormatPr defaultRowHeight="15"/>
  <cols>
    <col min="1" max="1" width="15.81640625" customWidth="1"/>
  </cols>
  <sheetData>
    <row r="1" spans="1:7" ht="15.6">
      <c r="A1" s="73" t="s">
        <v>199</v>
      </c>
      <c r="B1" s="72"/>
      <c r="C1" s="72"/>
      <c r="D1" s="72"/>
      <c r="E1" s="72"/>
      <c r="F1" s="72"/>
      <c r="G1" s="72"/>
    </row>
    <row r="2" spans="1:7" ht="15.6">
      <c r="A2" s="72" t="s">
        <v>91</v>
      </c>
      <c r="B2" s="72"/>
      <c r="C2" s="72"/>
      <c r="D2" s="72"/>
      <c r="E2" s="72"/>
      <c r="F2" s="72"/>
      <c r="G2" s="72"/>
    </row>
    <row r="3" spans="1:7" ht="15.6">
      <c r="A3" s="72"/>
      <c r="B3" s="72"/>
      <c r="C3" s="72"/>
      <c r="D3" s="72"/>
      <c r="E3" s="72"/>
      <c r="F3" s="72"/>
      <c r="G3" s="72"/>
    </row>
    <row r="4" spans="1:7" ht="15.6">
      <c r="A4" s="73" t="s">
        <v>92</v>
      </c>
      <c r="B4" s="72"/>
      <c r="C4" s="72"/>
      <c r="D4" s="72"/>
      <c r="E4" s="72"/>
      <c r="F4" s="72"/>
      <c r="G4" s="72"/>
    </row>
    <row r="5" spans="1:7" ht="15.6">
      <c r="A5" s="72" t="s">
        <v>93</v>
      </c>
      <c r="B5" s="72"/>
      <c r="C5" s="72"/>
      <c r="D5" s="72"/>
      <c r="E5" s="72"/>
      <c r="F5" s="72"/>
      <c r="G5" s="72"/>
    </row>
    <row r="6" spans="1:7" ht="15.6">
      <c r="A6" s="73" t="s">
        <v>94</v>
      </c>
      <c r="B6" s="72"/>
      <c r="C6" s="72"/>
      <c r="D6" s="72"/>
      <c r="E6" s="72"/>
      <c r="F6" s="72"/>
      <c r="G6" s="72"/>
    </row>
    <row r="7" spans="1:7" ht="15.6">
      <c r="A7" s="72" t="s">
        <v>95</v>
      </c>
      <c r="B7" s="72"/>
      <c r="C7" s="72"/>
      <c r="D7" s="72"/>
      <c r="E7" s="72"/>
      <c r="F7" s="72"/>
      <c r="G7" s="72"/>
    </row>
    <row r="8" spans="1:7" ht="15.6">
      <c r="A8" s="72"/>
      <c r="B8" s="72"/>
      <c r="C8" s="72"/>
      <c r="D8" s="72"/>
      <c r="E8" s="72"/>
      <c r="F8" s="72"/>
      <c r="G8" s="72"/>
    </row>
    <row r="9" spans="1:7" ht="15.6">
      <c r="A9" s="72" t="s">
        <v>118</v>
      </c>
      <c r="B9" s="72"/>
      <c r="C9" s="72"/>
      <c r="D9" s="72"/>
      <c r="E9" s="72"/>
      <c r="F9" s="72"/>
      <c r="G9" s="72"/>
    </row>
    <row r="10" spans="1:7" ht="15.6">
      <c r="A10" s="72" t="s">
        <v>119</v>
      </c>
      <c r="B10" s="72"/>
      <c r="C10" s="72"/>
      <c r="D10" s="72"/>
      <c r="E10" s="72"/>
      <c r="F10" s="72"/>
      <c r="G10" s="72"/>
    </row>
    <row r="11" spans="1:7" ht="15.6">
      <c r="A11" s="72" t="s">
        <v>120</v>
      </c>
      <c r="B11" s="72"/>
      <c r="C11" s="72"/>
      <c r="D11" s="72"/>
      <c r="E11" s="72"/>
      <c r="F11" s="72"/>
      <c r="G11" s="72"/>
    </row>
    <row r="12" spans="1:7" ht="15.6">
      <c r="A12" s="72" t="s">
        <v>121</v>
      </c>
      <c r="B12" s="72"/>
      <c r="C12" s="72"/>
      <c r="D12" s="72"/>
      <c r="E12" s="72"/>
      <c r="F12" s="72"/>
      <c r="G12" s="72"/>
    </row>
    <row r="13" spans="1:7" ht="15.6">
      <c r="A13" s="72" t="s">
        <v>96</v>
      </c>
      <c r="B13" s="72"/>
      <c r="C13" s="72"/>
      <c r="D13" s="72"/>
      <c r="E13" s="72"/>
      <c r="F13" s="72"/>
      <c r="G13" s="72"/>
    </row>
    <row r="14" spans="1:7" ht="15.6">
      <c r="A14" s="72" t="s">
        <v>97</v>
      </c>
      <c r="B14" s="72"/>
      <c r="C14" s="72"/>
      <c r="D14" s="72"/>
      <c r="E14" s="72"/>
      <c r="F14" s="72"/>
      <c r="G14" s="72"/>
    </row>
    <row r="15" spans="1:7" ht="15.6">
      <c r="A15" s="72" t="s">
        <v>98</v>
      </c>
      <c r="B15" s="72"/>
      <c r="C15" s="72"/>
      <c r="D15" s="72"/>
      <c r="E15" s="72"/>
      <c r="F15" s="72"/>
      <c r="G15" s="72"/>
    </row>
    <row r="16" spans="1:7" ht="15.6">
      <c r="A16" s="72" t="s">
        <v>99</v>
      </c>
      <c r="B16" s="72"/>
      <c r="C16" s="72"/>
      <c r="D16" s="72"/>
      <c r="E16" s="72"/>
      <c r="F16" s="72"/>
      <c r="G16" s="72"/>
    </row>
    <row r="17" spans="1:7" ht="15.6">
      <c r="A17" s="72" t="s">
        <v>100</v>
      </c>
      <c r="B17" s="72"/>
      <c r="C17" s="72"/>
      <c r="D17" s="72"/>
      <c r="E17" s="72"/>
      <c r="F17" s="72"/>
      <c r="G17" s="72"/>
    </row>
    <row r="18" spans="1:7" ht="15.6">
      <c r="A18" s="72" t="s">
        <v>101</v>
      </c>
      <c r="B18" s="72"/>
      <c r="C18" s="72"/>
      <c r="D18" s="72"/>
      <c r="E18" s="72"/>
      <c r="F18" s="72"/>
      <c r="G18" s="72"/>
    </row>
    <row r="19" spans="1:7" ht="15.6">
      <c r="A19" s="72" t="s">
        <v>102</v>
      </c>
      <c r="B19" s="72"/>
      <c r="C19" s="72"/>
      <c r="D19" s="72"/>
      <c r="E19" s="72"/>
      <c r="F19" s="72"/>
      <c r="G19" s="72"/>
    </row>
    <row r="20" spans="1:7" ht="15.6">
      <c r="A20" s="72" t="s">
        <v>103</v>
      </c>
      <c r="B20" s="72"/>
      <c r="C20" s="72"/>
      <c r="D20" s="72"/>
      <c r="E20" s="72"/>
      <c r="F20" s="72"/>
      <c r="G20" s="72"/>
    </row>
    <row r="21" spans="1:7" ht="15.6">
      <c r="A21" s="72" t="s">
        <v>104</v>
      </c>
      <c r="B21" s="72"/>
      <c r="C21" s="72"/>
      <c r="D21" s="72"/>
      <c r="E21" s="72"/>
      <c r="F21" s="72"/>
      <c r="G21" s="72"/>
    </row>
    <row r="22" spans="1:7" ht="15.6">
      <c r="A22" s="72" t="s">
        <v>105</v>
      </c>
      <c r="B22" s="72"/>
      <c r="C22" s="72"/>
      <c r="D22" s="72"/>
      <c r="E22" s="72"/>
      <c r="F22" s="72"/>
      <c r="G22" s="72"/>
    </row>
    <row r="23" spans="1:7" ht="15.6">
      <c r="A23" s="72" t="s">
        <v>106</v>
      </c>
      <c r="B23" s="72"/>
      <c r="C23" s="72"/>
      <c r="D23" s="72"/>
      <c r="E23" s="72"/>
      <c r="F23" s="72"/>
      <c r="G23" s="72"/>
    </row>
    <row r="24" spans="1:7" ht="15.6">
      <c r="A24" s="72" t="s">
        <v>107</v>
      </c>
      <c r="B24" s="72"/>
      <c r="C24" s="72"/>
      <c r="D24" s="72"/>
      <c r="E24" s="72"/>
      <c r="F24" s="72"/>
      <c r="G24" s="72"/>
    </row>
    <row r="25" spans="1:7" ht="15.6">
      <c r="A25" s="72" t="s">
        <v>108</v>
      </c>
      <c r="B25" s="72"/>
      <c r="C25" s="72"/>
      <c r="D25" s="72"/>
      <c r="E25" s="72"/>
      <c r="F25" s="72"/>
      <c r="G25" s="72"/>
    </row>
    <row r="26" spans="1:7" ht="15.6">
      <c r="A26" s="72" t="s">
        <v>109</v>
      </c>
      <c r="B26" s="72"/>
      <c r="C26" s="72"/>
      <c r="D26" s="72"/>
      <c r="E26" s="72"/>
      <c r="F26" s="72"/>
      <c r="G26" s="72"/>
    </row>
    <row r="27" spans="1:7" ht="15.6">
      <c r="A27" s="72" t="s">
        <v>110</v>
      </c>
      <c r="B27" s="72"/>
      <c r="C27" s="72"/>
      <c r="D27" s="72"/>
      <c r="E27" s="72"/>
      <c r="F27" s="72"/>
      <c r="G27" s="72"/>
    </row>
    <row r="28" spans="1:7" ht="15.6">
      <c r="A28" s="72" t="s">
        <v>111</v>
      </c>
      <c r="B28" s="72"/>
      <c r="C28" s="72"/>
      <c r="D28" s="72"/>
      <c r="E28" s="72"/>
      <c r="F28" s="72"/>
      <c r="G28" s="72"/>
    </row>
    <row r="29" spans="1:7" ht="15.6">
      <c r="A29" s="72" t="s">
        <v>112</v>
      </c>
      <c r="B29" s="72"/>
      <c r="C29" s="72"/>
      <c r="D29" s="72"/>
      <c r="E29" s="72"/>
      <c r="F29" s="72"/>
      <c r="G29" s="72"/>
    </row>
    <row r="30" spans="1:7" ht="15.6">
      <c r="A30" s="72" t="s">
        <v>113</v>
      </c>
      <c r="B30" s="72"/>
      <c r="C30" s="72"/>
      <c r="D30" s="72"/>
      <c r="E30" s="72"/>
      <c r="F30" s="72"/>
      <c r="G30" s="72"/>
    </row>
    <row r="31" spans="1:7" ht="15.6">
      <c r="A31" s="72" t="s">
        <v>114</v>
      </c>
      <c r="B31" s="72"/>
      <c r="C31" s="72"/>
      <c r="D31" s="72"/>
      <c r="E31" s="72"/>
      <c r="F31" s="72"/>
      <c r="G31" s="72"/>
    </row>
    <row r="32" spans="1:7" ht="15.6">
      <c r="A32" s="87" t="s">
        <v>200</v>
      </c>
      <c r="B32" s="72"/>
      <c r="C32" s="72"/>
      <c r="D32" s="72"/>
      <c r="E32" s="72"/>
      <c r="F32" s="72"/>
      <c r="G32" s="72"/>
    </row>
    <row r="33" spans="1:7" ht="15.6">
      <c r="A33" s="72" t="s">
        <v>115</v>
      </c>
      <c r="B33" s="72"/>
      <c r="C33" s="72"/>
      <c r="D33" s="72"/>
      <c r="E33" s="72"/>
      <c r="F33" s="72"/>
      <c r="G33" s="72"/>
    </row>
    <row r="34" spans="1:7" ht="15.6">
      <c r="A34" s="72" t="s">
        <v>116</v>
      </c>
      <c r="B34" s="72"/>
      <c r="C34" s="72"/>
      <c r="D34" s="72"/>
      <c r="E34" s="72"/>
      <c r="F34" s="72"/>
      <c r="G34" s="72"/>
    </row>
    <row r="35" spans="1:7" ht="15.6">
      <c r="A35" s="72" t="s">
        <v>117</v>
      </c>
      <c r="B35" s="72"/>
      <c r="C35" s="72"/>
      <c r="D35" s="72"/>
      <c r="E35" s="72"/>
      <c r="F35" s="72"/>
      <c r="G35" s="72"/>
    </row>
    <row r="36" spans="1:7" ht="15.6">
      <c r="A36" s="72"/>
      <c r="B36" s="72"/>
      <c r="C36" s="72"/>
      <c r="D36" s="72"/>
      <c r="E36" s="72"/>
      <c r="F36" s="72"/>
      <c r="G36" s="72"/>
    </row>
    <row r="37" spans="1:7" ht="15.6">
      <c r="A37" s="73" t="s">
        <v>131</v>
      </c>
      <c r="B37" s="72"/>
      <c r="C37" s="72"/>
      <c r="D37" s="72"/>
      <c r="E37" s="72"/>
      <c r="F37" s="72"/>
      <c r="G37" s="72"/>
    </row>
    <row r="38" spans="1:7" ht="15.6">
      <c r="A38" s="88" t="s">
        <v>8</v>
      </c>
      <c r="B38" s="89" t="s">
        <v>125</v>
      </c>
      <c r="C38" s="89" t="s">
        <v>126</v>
      </c>
      <c r="D38" s="90" t="s">
        <v>124</v>
      </c>
      <c r="E38" s="72"/>
      <c r="F38" s="72"/>
      <c r="G38" s="72"/>
    </row>
    <row r="39" spans="1:7" ht="15.6">
      <c r="A39" s="91" t="s">
        <v>123</v>
      </c>
      <c r="B39" s="92">
        <v>4</v>
      </c>
      <c r="C39" s="92">
        <v>2</v>
      </c>
      <c r="D39" s="93">
        <v>6</v>
      </c>
      <c r="E39" s="72"/>
      <c r="F39" s="72"/>
      <c r="G39" s="72"/>
    </row>
    <row r="40" spans="1:7" ht="15.6">
      <c r="A40" s="91" t="s">
        <v>122</v>
      </c>
      <c r="B40" s="92">
        <v>0</v>
      </c>
      <c r="C40" s="92">
        <v>5</v>
      </c>
      <c r="D40" s="93">
        <v>5</v>
      </c>
      <c r="E40" s="72"/>
      <c r="F40" s="72"/>
      <c r="G40" s="72"/>
    </row>
    <row r="41" spans="1:7" ht="15.6">
      <c r="A41" s="94" t="s">
        <v>124</v>
      </c>
      <c r="B41" s="95">
        <v>4</v>
      </c>
      <c r="C41" s="95">
        <v>7</v>
      </c>
      <c r="D41" s="96">
        <v>11</v>
      </c>
      <c r="E41" s="72"/>
      <c r="F41" s="72"/>
      <c r="G41" s="72"/>
    </row>
    <row r="42" spans="1:7" ht="15.6">
      <c r="A42" s="72"/>
      <c r="B42" s="72"/>
      <c r="C42" s="72"/>
      <c r="D42" s="72"/>
      <c r="E42" s="72"/>
      <c r="F42" s="72"/>
      <c r="G42" s="72"/>
    </row>
    <row r="43" spans="1:7" ht="15.6">
      <c r="A43" s="72"/>
      <c r="B43" s="72"/>
      <c r="C43" s="72"/>
      <c r="D43" s="72"/>
      <c r="E43" s="72"/>
      <c r="F43" s="72"/>
      <c r="G43" s="72"/>
    </row>
    <row r="44" spans="1:7" ht="15.6">
      <c r="A44" s="73" t="s">
        <v>7</v>
      </c>
      <c r="B44" s="72"/>
      <c r="C44" s="72"/>
      <c r="D44" s="72"/>
      <c r="E44" s="72"/>
      <c r="F44" s="72"/>
      <c r="G44" s="72"/>
    </row>
    <row r="45" spans="1:7" ht="18">
      <c r="A45" s="97" t="s">
        <v>201</v>
      </c>
      <c r="B45" s="72">
        <v>4</v>
      </c>
      <c r="C45" s="72"/>
      <c r="D45" s="72"/>
      <c r="E45" s="72"/>
      <c r="F45" s="72"/>
      <c r="G45" s="72"/>
    </row>
    <row r="46" spans="1:7" ht="18">
      <c r="A46" s="97" t="s">
        <v>190</v>
      </c>
      <c r="B46" s="72">
        <v>6</v>
      </c>
      <c r="C46" s="72"/>
      <c r="D46" s="72"/>
      <c r="E46" s="72"/>
      <c r="F46" s="72"/>
      <c r="G46" s="72"/>
    </row>
    <row r="47" spans="1:7" ht="18">
      <c r="A47" s="97" t="s">
        <v>202</v>
      </c>
      <c r="B47" s="72">
        <v>0</v>
      </c>
      <c r="C47" s="72"/>
      <c r="D47" s="72"/>
      <c r="E47" s="72"/>
      <c r="F47" s="72"/>
      <c r="G47" s="72"/>
    </row>
    <row r="48" spans="1:7" ht="18">
      <c r="A48" s="97" t="s">
        <v>194</v>
      </c>
      <c r="B48" s="72">
        <v>5</v>
      </c>
      <c r="C48" s="72"/>
      <c r="D48" s="72"/>
      <c r="E48" s="72"/>
      <c r="F48" s="72"/>
      <c r="G48" s="72"/>
    </row>
    <row r="49" spans="1:7" ht="15.6">
      <c r="A49" s="97" t="s">
        <v>19</v>
      </c>
      <c r="B49" s="72">
        <v>11</v>
      </c>
      <c r="C49" s="72"/>
      <c r="D49" s="72"/>
      <c r="E49" s="72"/>
      <c r="F49" s="72"/>
      <c r="G49" s="72"/>
    </row>
    <row r="50" spans="1:7" ht="21">
      <c r="A50" s="118" t="s">
        <v>205</v>
      </c>
      <c r="B50" s="72">
        <v>0.05</v>
      </c>
      <c r="C50" s="97" t="s">
        <v>204</v>
      </c>
      <c r="D50" s="98">
        <v>1.9599610823206604</v>
      </c>
      <c r="E50" s="72"/>
      <c r="F50" s="72"/>
      <c r="G50" s="72"/>
    </row>
    <row r="51" spans="1:7" ht="15.6">
      <c r="A51" s="97" t="s">
        <v>64</v>
      </c>
      <c r="B51" s="99">
        <v>0.66666666666666663</v>
      </c>
      <c r="C51" s="72"/>
      <c r="D51" s="72"/>
      <c r="E51" s="72"/>
      <c r="F51" s="72"/>
      <c r="G51" s="72"/>
    </row>
    <row r="52" spans="1:7" ht="15.6">
      <c r="A52" s="97" t="s">
        <v>63</v>
      </c>
      <c r="B52" s="72">
        <v>0</v>
      </c>
      <c r="C52" s="72"/>
      <c r="D52" s="72"/>
      <c r="E52" s="72"/>
      <c r="F52" s="72"/>
      <c r="G52" s="72"/>
    </row>
    <row r="53" spans="1:7" ht="15.6">
      <c r="A53" s="97"/>
      <c r="B53" s="72"/>
      <c r="C53" s="72"/>
      <c r="D53" s="72"/>
      <c r="E53" s="72"/>
      <c r="F53" s="72"/>
      <c r="G53" s="72"/>
    </row>
    <row r="54" spans="1:7" ht="15.6">
      <c r="A54" s="100" t="s">
        <v>132</v>
      </c>
      <c r="B54" s="100" t="s">
        <v>127</v>
      </c>
      <c r="C54" s="72"/>
      <c r="D54" s="72"/>
      <c r="E54" s="72" t="s">
        <v>128</v>
      </c>
      <c r="F54" s="72"/>
      <c r="G54" s="72"/>
    </row>
    <row r="55" spans="1:7" ht="15.6">
      <c r="A55" s="97"/>
      <c r="B55" s="101"/>
      <c r="C55" s="101"/>
      <c r="D55" s="78"/>
      <c r="E55" s="102" t="s">
        <v>137</v>
      </c>
      <c r="F55" s="102" t="s">
        <v>88</v>
      </c>
      <c r="G55" s="72"/>
    </row>
    <row r="56" spans="1:7" ht="15.6">
      <c r="A56" s="103" t="s">
        <v>33</v>
      </c>
      <c r="B56" s="104" t="s">
        <v>61</v>
      </c>
      <c r="C56" s="104" t="s">
        <v>87</v>
      </c>
      <c r="D56" s="104"/>
      <c r="E56" s="104">
        <v>2</v>
      </c>
      <c r="F56" s="105">
        <v>3</v>
      </c>
      <c r="G56" s="119" t="s">
        <v>206</v>
      </c>
    </row>
    <row r="57" spans="1:7" ht="15.6">
      <c r="A57" s="106" t="s">
        <v>129</v>
      </c>
      <c r="B57" s="107">
        <v>0.90322842139710202</v>
      </c>
      <c r="C57" s="108">
        <v>1.1071396518426788</v>
      </c>
      <c r="D57" s="109"/>
      <c r="E57" s="110">
        <v>1.0438613528263412</v>
      </c>
      <c r="F57" s="111">
        <v>1.2271946861596745</v>
      </c>
      <c r="G57" s="122">
        <v>0.99</v>
      </c>
    </row>
    <row r="58" spans="1:7" ht="15.6">
      <c r="A58" s="106" t="s">
        <v>78</v>
      </c>
      <c r="B58" s="107">
        <v>0.66666666666666663</v>
      </c>
      <c r="C58" s="108">
        <v>1.5</v>
      </c>
      <c r="D58" s="109"/>
      <c r="E58" s="107">
        <v>0.66666666666666663</v>
      </c>
      <c r="F58" s="112">
        <v>0.66666666666666663</v>
      </c>
      <c r="G58" s="112">
        <v>0.66666666666666663</v>
      </c>
    </row>
    <row r="59" spans="1:7" ht="15.6">
      <c r="A59" s="113" t="s">
        <v>130</v>
      </c>
      <c r="B59" s="114">
        <v>9.8139242965393891E-2</v>
      </c>
      <c r="C59" s="115">
        <v>10.189603768928832</v>
      </c>
      <c r="D59" s="116"/>
      <c r="E59" s="114">
        <v>0.28947198050699213</v>
      </c>
      <c r="F59" s="117">
        <v>0.10613864717365878</v>
      </c>
      <c r="G59" s="117">
        <v>0.06</v>
      </c>
    </row>
    <row r="60" spans="1:7" ht="15.6">
      <c r="A60" s="72"/>
      <c r="B60" s="72"/>
      <c r="C60" s="72"/>
      <c r="D60" s="72"/>
      <c r="E60" s="72"/>
      <c r="F60" s="72"/>
      <c r="G60" s="72"/>
    </row>
    <row r="61" spans="1:7" ht="15.6">
      <c r="A61" s="73" t="s">
        <v>203</v>
      </c>
      <c r="B61" s="72"/>
      <c r="C61" s="72"/>
      <c r="D61" s="72"/>
      <c r="E61" s="72"/>
      <c r="F61" s="72"/>
      <c r="G61" s="72"/>
    </row>
    <row r="62" spans="1:7" ht="15.6">
      <c r="A62" s="72" t="s">
        <v>165</v>
      </c>
      <c r="B62" s="72"/>
      <c r="C62" s="72"/>
      <c r="D62" s="72"/>
      <c r="E62" s="72"/>
      <c r="F62" s="72"/>
      <c r="G62" s="72"/>
    </row>
    <row r="63" spans="1:7" ht="15.6">
      <c r="A63" s="72" t="s">
        <v>143</v>
      </c>
      <c r="B63" s="72"/>
      <c r="C63" s="72"/>
      <c r="D63" s="72"/>
      <c r="E63" s="72"/>
      <c r="F63" s="72"/>
      <c r="G63" s="72"/>
    </row>
    <row r="64" spans="1:7" ht="15.6">
      <c r="A64" s="72" t="s">
        <v>135</v>
      </c>
      <c r="B64" s="72"/>
      <c r="C64" s="72"/>
      <c r="D64" s="72"/>
      <c r="E64" s="72"/>
      <c r="F64" s="72"/>
      <c r="G64" s="72"/>
    </row>
    <row r="65" spans="1:7" ht="15.6">
      <c r="A65" s="72" t="s">
        <v>136</v>
      </c>
      <c r="B65" s="72"/>
      <c r="C65" s="72"/>
      <c r="D65" s="72"/>
      <c r="E65" s="72"/>
      <c r="F65" s="72"/>
      <c r="G65" s="72"/>
    </row>
    <row r="66" spans="1:7" ht="15.6">
      <c r="A66" s="72" t="s">
        <v>133</v>
      </c>
      <c r="B66" s="72"/>
      <c r="C66" s="72"/>
      <c r="D66" s="72"/>
      <c r="E66" s="72"/>
      <c r="F66" s="72"/>
      <c r="G66" s="72"/>
    </row>
    <row r="67" spans="1:7" ht="15.6">
      <c r="A67" s="72" t="s">
        <v>134</v>
      </c>
      <c r="B67" s="72"/>
      <c r="C67" s="72"/>
      <c r="D67" s="72"/>
      <c r="E67" s="72"/>
      <c r="F67" s="72"/>
      <c r="G67" s="72"/>
    </row>
    <row r="68" spans="1:7" ht="15.6">
      <c r="A68" s="72" t="s">
        <v>159</v>
      </c>
      <c r="B68" s="72"/>
      <c r="C68" s="72"/>
      <c r="D68" s="72"/>
      <c r="E68" s="72"/>
      <c r="F68" s="72"/>
      <c r="G68" s="72"/>
    </row>
    <row r="69" spans="1:7" ht="15.6">
      <c r="A69" s="72" t="s">
        <v>208</v>
      </c>
      <c r="B69" s="72"/>
      <c r="C69" s="72"/>
      <c r="D69" s="72"/>
      <c r="E69" s="72"/>
      <c r="F69" s="72"/>
      <c r="G69" s="72"/>
    </row>
    <row r="70" spans="1:7" ht="15.6">
      <c r="A70" s="72" t="s">
        <v>207</v>
      </c>
      <c r="B70" s="72"/>
      <c r="C70" s="72"/>
      <c r="D70" s="72"/>
      <c r="E70" s="72"/>
      <c r="F70" s="72"/>
      <c r="G70" s="72"/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28"/>
  <sheetViews>
    <sheetView zoomScale="80" workbookViewId="0">
      <selection activeCell="B7" sqref="B7"/>
    </sheetView>
  </sheetViews>
  <sheetFormatPr defaultColWidth="7.08984375" defaultRowHeight="13.2"/>
  <cols>
    <col min="1" max="1" width="15.54296875" style="1" customWidth="1"/>
    <col min="2" max="2" width="8.81640625" style="1" customWidth="1"/>
    <col min="3" max="3" width="9.81640625" style="1" customWidth="1"/>
    <col min="4" max="5" width="8.81640625" style="1" customWidth="1"/>
    <col min="6" max="6" width="9.81640625" style="1" customWidth="1"/>
    <col min="7" max="7" width="7.90625" style="1" customWidth="1"/>
    <col min="8" max="8" width="8.81640625" style="1" customWidth="1"/>
    <col min="9" max="9" width="8.6328125" style="1" customWidth="1"/>
    <col min="10" max="10" width="10.36328125" style="1" customWidth="1"/>
    <col min="11" max="11" width="8.6328125" style="1" customWidth="1"/>
    <col min="12" max="12" width="15.36328125" style="1" customWidth="1"/>
    <col min="13" max="16" width="8" style="1" customWidth="1"/>
    <col min="17" max="16384" width="7.08984375" style="1"/>
  </cols>
  <sheetData>
    <row r="1" spans="1:12" ht="17.399999999999999">
      <c r="A1" s="42" t="s">
        <v>7</v>
      </c>
      <c r="B1" s="42"/>
      <c r="C1" s="42"/>
      <c r="D1" s="42"/>
      <c r="E1" s="42"/>
      <c r="F1"/>
      <c r="G1"/>
      <c r="H1"/>
      <c r="I1"/>
      <c r="J1"/>
    </row>
    <row r="2" spans="1:12" ht="17.399999999999999">
      <c r="A2" s="126" t="s">
        <v>62</v>
      </c>
      <c r="B2" s="127"/>
      <c r="C2" s="127"/>
      <c r="D2" s="127"/>
      <c r="E2" s="42"/>
      <c r="F2"/>
      <c r="G2"/>
      <c r="H2"/>
      <c r="I2"/>
      <c r="J2"/>
    </row>
    <row r="3" spans="1:12" ht="16.2">
      <c r="A3" s="43" t="s">
        <v>79</v>
      </c>
      <c r="B3" s="12">
        <v>20</v>
      </c>
      <c r="C3" s="6"/>
      <c r="D3" s="6"/>
      <c r="E3" s="6"/>
      <c r="J3" s="2"/>
    </row>
    <row r="4" spans="1:12" ht="16.2">
      <c r="A4" s="5" t="s">
        <v>36</v>
      </c>
      <c r="B4" s="12">
        <v>67</v>
      </c>
      <c r="C4" s="6"/>
      <c r="D4" s="6"/>
      <c r="E4" s="6"/>
      <c r="J4" s="2"/>
    </row>
    <row r="5" spans="1:12" ht="16.2">
      <c r="A5" s="43" t="s">
        <v>77</v>
      </c>
      <c r="B5" s="12">
        <v>10</v>
      </c>
      <c r="C5" s="6"/>
      <c r="D5" s="6"/>
      <c r="E5" s="6"/>
      <c r="H5" s="43"/>
      <c r="J5" s="2"/>
    </row>
    <row r="6" spans="1:12" ht="16.2">
      <c r="A6" s="5" t="s">
        <v>37</v>
      </c>
      <c r="B6" s="12">
        <v>150</v>
      </c>
      <c r="C6" s="6"/>
      <c r="D6" s="6"/>
      <c r="E6" s="6"/>
      <c r="J6" s="2"/>
    </row>
    <row r="7" spans="1:12" ht="15">
      <c r="A7" s="10" t="s">
        <v>19</v>
      </c>
      <c r="B7" s="6">
        <f>B4+B6</f>
        <v>217</v>
      </c>
      <c r="C7" s="6"/>
      <c r="D7" s="6"/>
      <c r="E7" s="6"/>
      <c r="F7" s="2"/>
      <c r="J7" s="2"/>
    </row>
    <row r="8" spans="1:12" ht="15">
      <c r="A8" s="13" t="s">
        <v>0</v>
      </c>
      <c r="B8" s="6">
        <f>A79/1000</f>
        <v>0.05</v>
      </c>
      <c r="C8" s="10" t="s">
        <v>41</v>
      </c>
      <c r="D8" s="20">
        <f>NORMSINV(1-(B8)/2)</f>
        <v>1.959963984540054</v>
      </c>
      <c r="E8" s="6"/>
      <c r="J8" s="2"/>
    </row>
    <row r="9" spans="1:12" ht="16.8">
      <c r="A9" s="43" t="s">
        <v>139</v>
      </c>
      <c r="B9" s="54">
        <f>B30</f>
        <v>0.29850746268656714</v>
      </c>
      <c r="C9" s="13" t="s">
        <v>226</v>
      </c>
      <c r="D9" s="20">
        <f>A76</f>
        <v>18.994306688482727</v>
      </c>
      <c r="E9" s="10" t="s">
        <v>227</v>
      </c>
      <c r="F9" s="1">
        <f>B76</f>
        <v>1.3110907138376384E-5</v>
      </c>
      <c r="J9" s="2"/>
    </row>
    <row r="10" spans="1:12" ht="16.2">
      <c r="A10" s="43" t="s">
        <v>140</v>
      </c>
      <c r="B10" s="54">
        <f>B32</f>
        <v>6.6666666666666666E-2</v>
      </c>
      <c r="C10" s="10"/>
      <c r="D10" s="123" t="str">
        <f>IF(D76&lt;4,"***some expected cell values &lt; 5","")</f>
        <v/>
      </c>
      <c r="E10" s="6"/>
      <c r="J10" s="2"/>
    </row>
    <row r="11" spans="1:12" ht="15">
      <c r="C11" s="43" t="s">
        <v>38</v>
      </c>
      <c r="E11" s="18" t="s">
        <v>71</v>
      </c>
      <c r="F11" s="66"/>
      <c r="H11" s="60"/>
      <c r="I11" s="61"/>
      <c r="J11" s="2"/>
    </row>
    <row r="12" spans="1:12" ht="15">
      <c r="B12" s="56"/>
      <c r="C12" s="57"/>
      <c r="D12" s="55"/>
      <c r="E12" s="55" t="s">
        <v>137</v>
      </c>
      <c r="F12" s="55" t="s">
        <v>88</v>
      </c>
      <c r="J12"/>
      <c r="K12"/>
      <c r="L12"/>
    </row>
    <row r="13" spans="1:12" ht="15">
      <c r="A13" s="22" t="s">
        <v>33</v>
      </c>
      <c r="B13" s="53" t="s">
        <v>61</v>
      </c>
      <c r="C13" s="67" t="s">
        <v>87</v>
      </c>
      <c r="E13" s="51">
        <v>2</v>
      </c>
      <c r="F13" s="51">
        <v>3</v>
      </c>
      <c r="J13"/>
      <c r="K13"/>
    </row>
    <row r="14" spans="1:12" ht="15.6">
      <c r="A14" s="58" t="e">
        <f>"Upper "&amp;TEXT(1-$B$8,"00.0%")&amp;" CI="</f>
        <v>#VALUE!</v>
      </c>
      <c r="B14" s="68">
        <f>B57</f>
        <v>0.3536514558192877</v>
      </c>
      <c r="C14" s="69">
        <f>IF(SIGN($B$14)=SIGN($B$16),1/B14,"")</f>
        <v>2.8276428204808233</v>
      </c>
      <c r="E14" s="52">
        <f>B40</f>
        <v>0.34845781729140002</v>
      </c>
      <c r="F14" s="52">
        <f>B47</f>
        <v>0.35925383719189752</v>
      </c>
      <c r="J14"/>
      <c r="K14"/>
    </row>
    <row r="15" spans="1:12" ht="15.6">
      <c r="A15" s="59" t="s">
        <v>78</v>
      </c>
      <c r="B15" s="68">
        <f>B56</f>
        <v>0.23184079601990049</v>
      </c>
      <c r="C15" s="69">
        <f>1/B15</f>
        <v>4.3133047210300433</v>
      </c>
      <c r="E15" s="52">
        <f>B39</f>
        <v>0.23184079601990049</v>
      </c>
      <c r="F15" s="52">
        <f>B46</f>
        <v>0.23184079601990049</v>
      </c>
      <c r="J15"/>
      <c r="K15"/>
    </row>
    <row r="16" spans="1:12" ht="15.6">
      <c r="A16" s="58" t="e">
        <f>"Lower "&amp;TEXT(1-$B$8,"00.0%")&amp;" CI="</f>
        <v>#VALUE!</v>
      </c>
      <c r="B16" s="68">
        <f>B55</f>
        <v>0.12263725950440005</v>
      </c>
      <c r="C16" s="69">
        <f>IF(SIGN($B$14)=SIGN($B$16),1/B16,"")</f>
        <v>8.1541287210851401</v>
      </c>
      <c r="E16" s="52">
        <f>B38</f>
        <v>0.11522377474840095</v>
      </c>
      <c r="F16" s="52">
        <f>B45</f>
        <v>0.10442775484790344</v>
      </c>
      <c r="J16" s="2"/>
    </row>
    <row r="17" spans="1:10" ht="15">
      <c r="A17" s="120" t="s">
        <v>154</v>
      </c>
      <c r="F17" s="49"/>
      <c r="I17" s="3"/>
      <c r="J17" s="2"/>
    </row>
    <row r="18" spans="1:10" ht="15">
      <c r="A18" s="121" t="s">
        <v>155</v>
      </c>
      <c r="I18" s="3"/>
      <c r="J18" s="2"/>
    </row>
    <row r="19" spans="1:10" ht="15">
      <c r="C19" s="37"/>
      <c r="I19" s="3"/>
      <c r="J19" s="2"/>
    </row>
    <row r="20" spans="1:10" ht="15">
      <c r="C20" s="37"/>
      <c r="I20" s="3"/>
      <c r="J20" s="2"/>
    </row>
    <row r="21" spans="1:10" ht="15">
      <c r="C21" s="37"/>
      <c r="I21" s="3"/>
      <c r="J21" s="2"/>
    </row>
    <row r="22" spans="1:10" ht="15">
      <c r="C22" s="37"/>
      <c r="I22" s="3"/>
      <c r="J22" s="2"/>
    </row>
    <row r="23" spans="1:10" ht="15">
      <c r="C23" s="37"/>
      <c r="I23" s="3"/>
      <c r="J23" s="2"/>
    </row>
    <row r="24" spans="1:10" ht="15">
      <c r="C24" s="37"/>
      <c r="I24" s="3"/>
      <c r="J24" s="2"/>
    </row>
    <row r="25" spans="1:10" ht="15">
      <c r="C25" s="37"/>
      <c r="I25" s="3"/>
      <c r="J25" s="2"/>
    </row>
    <row r="26" spans="1:10" ht="15">
      <c r="C26" s="37"/>
      <c r="I26" s="3"/>
      <c r="J26" s="2"/>
    </row>
    <row r="27" spans="1:10" ht="15">
      <c r="C27" s="37"/>
      <c r="I27" s="3"/>
      <c r="J27" s="2"/>
    </row>
    <row r="28" spans="1:10" ht="15">
      <c r="C28" s="37"/>
      <c r="I28" s="3"/>
      <c r="J28" s="2"/>
    </row>
    <row r="29" spans="1:10" ht="17.399999999999999">
      <c r="A29" s="41" t="s">
        <v>26</v>
      </c>
      <c r="B29" s="41"/>
      <c r="C29" s="6"/>
      <c r="E29" s="6"/>
      <c r="F29" s="8"/>
      <c r="G29" s="11"/>
      <c r="I29" s="3"/>
      <c r="J29" s="2"/>
    </row>
    <row r="30" spans="1:10">
      <c r="A30" s="10" t="s">
        <v>64</v>
      </c>
      <c r="B30" s="21">
        <f>B3/B4</f>
        <v>0.29850746268656714</v>
      </c>
      <c r="E30" s="6"/>
      <c r="F30" s="5"/>
      <c r="G30" s="11"/>
      <c r="I30" s="4"/>
    </row>
    <row r="31" spans="1:10">
      <c r="A31" s="50" t="s">
        <v>66</v>
      </c>
      <c r="B31" s="21">
        <f>1-B30</f>
        <v>0.70149253731343286</v>
      </c>
      <c r="E31" s="6"/>
      <c r="F31" s="9"/>
      <c r="G31" s="11"/>
      <c r="I31" s="4"/>
    </row>
    <row r="32" spans="1:10">
      <c r="A32" s="10" t="s">
        <v>63</v>
      </c>
      <c r="B32" s="21">
        <f>B5/B6</f>
        <v>6.6666666666666666E-2</v>
      </c>
      <c r="F32" s="10"/>
      <c r="G32" s="11"/>
    </row>
    <row r="33" spans="1:25">
      <c r="A33" s="50" t="s">
        <v>65</v>
      </c>
      <c r="B33" s="21">
        <f>1-B32</f>
        <v>0.93333333333333335</v>
      </c>
      <c r="F33" s="10"/>
      <c r="G33" s="11"/>
    </row>
    <row r="34" spans="1:25">
      <c r="F34" s="10"/>
      <c r="G34" s="11"/>
    </row>
    <row r="35" spans="1:25">
      <c r="A35" s="18" t="s">
        <v>22</v>
      </c>
      <c r="B35" s="10"/>
      <c r="C35" s="10"/>
      <c r="F35" s="6"/>
      <c r="M35" s="6"/>
      <c r="N35" s="6"/>
      <c r="O35" s="6"/>
    </row>
    <row r="36" spans="1:25">
      <c r="A36" s="10" t="s">
        <v>35</v>
      </c>
      <c r="B36" s="6">
        <f>SQRT(((B30*B31)/B4)+((B32*B33)/B6))</f>
        <v>5.9499573559187682E-2</v>
      </c>
      <c r="C36" s="6"/>
      <c r="F36" s="6"/>
      <c r="M36" s="6"/>
      <c r="W36" s="6"/>
      <c r="X36" s="10"/>
      <c r="Y36" s="12"/>
    </row>
    <row r="37" spans="1:25">
      <c r="A37" s="10"/>
      <c r="B37" s="6"/>
      <c r="C37" s="6"/>
      <c r="F37" s="6"/>
      <c r="M37" s="6"/>
      <c r="W37" s="6"/>
      <c r="X37" s="10"/>
      <c r="Y37" s="12"/>
    </row>
    <row r="38" spans="1:25">
      <c r="A38" s="10" t="e">
        <f>$A$16</f>
        <v>#VALUE!</v>
      </c>
      <c r="B38" s="6">
        <f>$B$39-$D$8*B36</f>
        <v>0.11522377474840095</v>
      </c>
      <c r="C38" s="6"/>
      <c r="F38" s="6"/>
      <c r="M38" s="6"/>
      <c r="W38" s="6"/>
      <c r="X38" s="13"/>
      <c r="Y38" s="12"/>
    </row>
    <row r="39" spans="1:25">
      <c r="A39" s="5" t="str">
        <f>$A$15</f>
        <v>CER-EER=</v>
      </c>
      <c r="B39" s="19">
        <f>$B$30-$B$32</f>
        <v>0.23184079601990049</v>
      </c>
      <c r="C39" s="6"/>
      <c r="F39" s="6"/>
      <c r="M39" s="6"/>
      <c r="W39" s="6"/>
      <c r="X39" s="10"/>
      <c r="Y39" s="11"/>
    </row>
    <row r="40" spans="1:25">
      <c r="A40" s="10" t="e">
        <f>$A$14</f>
        <v>#VALUE!</v>
      </c>
      <c r="B40" s="6">
        <f>$B$39+$D$8*B36</f>
        <v>0.34845781729140002</v>
      </c>
      <c r="C40" s="6"/>
      <c r="F40" s="6"/>
      <c r="M40" s="6"/>
      <c r="N40" s="6"/>
      <c r="O40" s="6"/>
      <c r="W40" s="6"/>
      <c r="X40" s="10"/>
      <c r="Y40" s="6"/>
    </row>
    <row r="41" spans="1: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W41" s="6"/>
      <c r="X41" s="6"/>
      <c r="Y41" s="6"/>
    </row>
    <row r="42" spans="1:25">
      <c r="A42" s="18" t="s">
        <v>23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25" ht="15">
      <c r="A43" s="10" t="s">
        <v>35</v>
      </c>
      <c r="B43" s="6">
        <f>B36</f>
        <v>5.9499573559187682E-2</v>
      </c>
      <c r="C43"/>
      <c r="D43"/>
      <c r="E43"/>
      <c r="F43"/>
      <c r="G43"/>
      <c r="H43"/>
    </row>
    <row r="44" spans="1:25" ht="15">
      <c r="A44" s="10"/>
      <c r="B44" s="6"/>
      <c r="C44"/>
      <c r="D44"/>
      <c r="E44"/>
      <c r="F44"/>
      <c r="G44"/>
      <c r="H44"/>
    </row>
    <row r="45" spans="1:25" ht="15">
      <c r="A45" s="10" t="e">
        <f>$A$16</f>
        <v>#VALUE!</v>
      </c>
      <c r="B45" s="6">
        <f>$B$39-$D$8*B43-0.5*((1/$B$4)+(1/$B$6))</f>
        <v>0.10442775484790344</v>
      </c>
      <c r="C45"/>
      <c r="D45"/>
      <c r="E45"/>
      <c r="F45"/>
      <c r="G45"/>
      <c r="H45"/>
    </row>
    <row r="46" spans="1:25" ht="15">
      <c r="A46" s="5" t="str">
        <f>$A$15</f>
        <v>CER-EER=</v>
      </c>
      <c r="B46" s="19">
        <f>$B$30-$B$32</f>
        <v>0.23184079601990049</v>
      </c>
      <c r="C46"/>
      <c r="D46"/>
      <c r="E46"/>
      <c r="F46"/>
      <c r="G46"/>
      <c r="H46"/>
    </row>
    <row r="47" spans="1:25" ht="15">
      <c r="A47" s="10" t="e">
        <f>$A$14</f>
        <v>#VALUE!</v>
      </c>
      <c r="B47" s="6">
        <f>$B$39+$D$8*B43+0.5*((1/$B$4)+(1/$B$6))</f>
        <v>0.35925383719189752</v>
      </c>
      <c r="C47"/>
      <c r="D47"/>
      <c r="E47"/>
      <c r="F47"/>
      <c r="G47"/>
      <c r="H47"/>
    </row>
    <row r="48" spans="1:25" ht="15">
      <c r="A48"/>
      <c r="B48"/>
      <c r="C48"/>
      <c r="D48"/>
      <c r="E48"/>
      <c r="F48"/>
      <c r="G48"/>
      <c r="H48"/>
    </row>
    <row r="49" spans="1:13">
      <c r="A49" s="18" t="s">
        <v>24</v>
      </c>
      <c r="B49" s="6"/>
      <c r="C49" s="6"/>
      <c r="D49" s="6"/>
      <c r="E49" s="6"/>
      <c r="F49" s="6"/>
      <c r="G49" s="10"/>
      <c r="H49" s="12"/>
    </row>
    <row r="50" spans="1:13">
      <c r="A50" s="10" t="s">
        <v>1</v>
      </c>
      <c r="B50" s="6">
        <f>(1/(2*(B4+$F$52)))*(2*B4*B30+$F$52-$D$8*($F$52+4*B4*B30*B31)^0.5)</f>
        <v>0.20231511276602721</v>
      </c>
      <c r="C50" s="10" t="s">
        <v>20</v>
      </c>
      <c r="D50" s="6">
        <f>SQRT(ABS((B50*(1-B50)/$B4)+(B53*(1-B53)/$B6)))</f>
        <v>5.5717113873971158E-2</v>
      </c>
      <c r="E50" s="13" t="s">
        <v>0</v>
      </c>
      <c r="F50" s="12">
        <f>B8</f>
        <v>0.05</v>
      </c>
      <c r="G50" s="10"/>
      <c r="H50" s="12"/>
    </row>
    <row r="51" spans="1:13" ht="14.4">
      <c r="A51" s="10" t="s">
        <v>3</v>
      </c>
      <c r="B51" s="6">
        <f>(1/(2*(B4+$F$52)))*(2*B4*B30+$F$52+$D$8*($F$52+4*B4*B30*B31)^0.5)</f>
        <v>0.41655213743643771</v>
      </c>
      <c r="C51" s="10"/>
      <c r="D51" s="6"/>
      <c r="E51" s="10" t="s">
        <v>6</v>
      </c>
      <c r="F51" s="44">
        <f>$D$8</f>
        <v>1.959963984540054</v>
      </c>
      <c r="G51" s="10"/>
      <c r="H51" s="12"/>
    </row>
    <row r="52" spans="1:13" ht="16.2">
      <c r="A52" s="10" t="s">
        <v>2</v>
      </c>
      <c r="B52" s="6">
        <f>(1/(2*(B6+$F$52)))*(2*B6*B32+$F$52-$D$8*($F$52+4*B6*B32*B33)^0.5)</f>
        <v>3.661185666960743E-2</v>
      </c>
      <c r="C52" s="10" t="s">
        <v>21</v>
      </c>
      <c r="D52" s="6">
        <f>SQRT(ABS((B51*(1-B51)/$B4)+(B52*(1-B52)/$B6)))</f>
        <v>6.2149437826518342E-2</v>
      </c>
      <c r="E52" s="10" t="s">
        <v>5</v>
      </c>
      <c r="F52" s="44">
        <f>$D$8^2</f>
        <v>3.8414588206941254</v>
      </c>
      <c r="G52" s="10"/>
      <c r="H52" s="12"/>
    </row>
    <row r="53" spans="1:13">
      <c r="A53" s="10" t="s">
        <v>4</v>
      </c>
      <c r="B53" s="6">
        <f>(1/(2*(B6+$F$52)))*(2*B6*B32+$F$52+$D$8*($F$52+4*B6*B32*B33)^0.5)</f>
        <v>0.11836235511605896</v>
      </c>
      <c r="C53" s="6"/>
      <c r="D53" s="6"/>
      <c r="E53" s="6"/>
      <c r="F53" s="6"/>
      <c r="G53" s="10"/>
      <c r="H53" s="12"/>
    </row>
    <row r="54" spans="1:13">
      <c r="A54" s="6"/>
      <c r="B54" s="6"/>
      <c r="C54" s="6"/>
      <c r="D54" s="6"/>
      <c r="E54" s="6"/>
      <c r="F54" s="6"/>
    </row>
    <row r="55" spans="1:13">
      <c r="A55" s="10" t="e">
        <f>$A$16</f>
        <v>#VALUE!</v>
      </c>
      <c r="B55" s="6">
        <f>B56-$D$8*D50</f>
        <v>0.12263725950440005</v>
      </c>
      <c r="D55" s="6"/>
    </row>
    <row r="56" spans="1:13" ht="15">
      <c r="A56" s="5" t="str">
        <f>$A$15</f>
        <v>CER-EER=</v>
      </c>
      <c r="B56" s="19">
        <f>$B$30-$B$32</f>
        <v>0.23184079601990049</v>
      </c>
      <c r="D56" s="6"/>
      <c r="G56"/>
      <c r="H56"/>
    </row>
    <row r="57" spans="1:13" ht="15">
      <c r="A57" s="10" t="e">
        <f>$A$14</f>
        <v>#VALUE!</v>
      </c>
      <c r="B57" s="6">
        <f>B56+$D$8*D52</f>
        <v>0.3536514558192877</v>
      </c>
      <c r="D57" s="6"/>
      <c r="G57"/>
      <c r="H57"/>
    </row>
    <row r="58" spans="1:13" ht="15">
      <c r="A58"/>
      <c r="B58"/>
      <c r="C58"/>
      <c r="D58"/>
      <c r="E58"/>
      <c r="F58"/>
      <c r="G58"/>
      <c r="H58"/>
    </row>
    <row r="59" spans="1:13" ht="21.6" thickBot="1">
      <c r="A59" s="23" t="s">
        <v>17</v>
      </c>
      <c r="B59" s="7"/>
      <c r="C59" s="7"/>
      <c r="D59" s="7"/>
      <c r="E59"/>
      <c r="F59"/>
      <c r="G59"/>
      <c r="H59"/>
    </row>
    <row r="60" spans="1:13" ht="16.2" thickTop="1">
      <c r="A60" s="35" t="s">
        <v>8</v>
      </c>
      <c r="B60" s="24" t="s">
        <v>9</v>
      </c>
      <c r="C60" s="24" t="s">
        <v>10</v>
      </c>
      <c r="D60" s="25" t="s">
        <v>11</v>
      </c>
      <c r="E60"/>
      <c r="F60"/>
      <c r="G60"/>
      <c r="H60"/>
      <c r="I60"/>
      <c r="J60"/>
      <c r="K60"/>
      <c r="L60"/>
      <c r="M60"/>
    </row>
    <row r="61" spans="1:13" ht="15">
      <c r="A61" s="26" t="s">
        <v>12</v>
      </c>
      <c r="B61" s="27">
        <f>B3</f>
        <v>20</v>
      </c>
      <c r="C61" s="27">
        <f>B4-B3</f>
        <v>47</v>
      </c>
      <c r="D61" s="28">
        <f>SUM(B61:C61)</f>
        <v>67</v>
      </c>
      <c r="E61"/>
      <c r="F61"/>
      <c r="G61"/>
      <c r="H61"/>
      <c r="I61"/>
      <c r="J61"/>
      <c r="K61"/>
      <c r="L61"/>
      <c r="M61"/>
    </row>
    <row r="62" spans="1:13" ht="15">
      <c r="A62" s="26" t="s">
        <v>13</v>
      </c>
      <c r="B62" s="27">
        <f>B5</f>
        <v>10</v>
      </c>
      <c r="C62" s="27">
        <f>B6-B5</f>
        <v>140</v>
      </c>
      <c r="D62" s="28">
        <f>SUM(B62:C62)</f>
        <v>150</v>
      </c>
      <c r="E62"/>
      <c r="F62"/>
      <c r="G62"/>
      <c r="H62"/>
      <c r="I62"/>
      <c r="J62"/>
      <c r="K62"/>
      <c r="L62"/>
      <c r="M62"/>
    </row>
    <row r="63" spans="1:13" ht="15.6" thickBot="1">
      <c r="A63" s="29" t="s">
        <v>11</v>
      </c>
      <c r="B63" s="30">
        <f>SUM(B61:B62)</f>
        <v>30</v>
      </c>
      <c r="C63" s="30">
        <f>SUM(C61:C62)</f>
        <v>187</v>
      </c>
      <c r="D63" s="31">
        <f>SUM(D61:D62)</f>
        <v>217</v>
      </c>
      <c r="E63"/>
      <c r="F63"/>
      <c r="G63"/>
      <c r="H63"/>
      <c r="I63"/>
      <c r="J63"/>
      <c r="K63"/>
      <c r="L63"/>
      <c r="M63"/>
    </row>
    <row r="64" spans="1:13" ht="16.2" thickTop="1" thickBot="1">
      <c r="A64" s="32"/>
      <c r="B64" s="32"/>
      <c r="C64" s="32"/>
      <c r="D64" s="32"/>
      <c r="E64"/>
      <c r="F64"/>
      <c r="G64"/>
      <c r="H64"/>
      <c r="I64"/>
      <c r="J64"/>
      <c r="K64"/>
      <c r="L64"/>
      <c r="M64"/>
    </row>
    <row r="65" spans="1:13" ht="16.2" thickTop="1">
      <c r="A65" s="35" t="s">
        <v>14</v>
      </c>
      <c r="B65" s="24" t="s">
        <v>9</v>
      </c>
      <c r="C65" s="24" t="s">
        <v>10</v>
      </c>
      <c r="D65" s="25" t="s">
        <v>11</v>
      </c>
      <c r="E65"/>
      <c r="F65"/>
      <c r="G65"/>
      <c r="H65"/>
      <c r="I65"/>
      <c r="J65"/>
      <c r="K65"/>
      <c r="L65"/>
      <c r="M65"/>
    </row>
    <row r="66" spans="1:13" ht="15">
      <c r="A66" s="26" t="s">
        <v>12</v>
      </c>
      <c r="B66" s="27">
        <f>+B68*D66/D68</f>
        <v>9.2626728110599075</v>
      </c>
      <c r="C66" s="27">
        <f>+C68*D66/D68</f>
        <v>57.737327188940093</v>
      </c>
      <c r="D66" s="28">
        <f>+D61</f>
        <v>67</v>
      </c>
      <c r="E66"/>
      <c r="F66"/>
      <c r="G66"/>
      <c r="H66"/>
      <c r="I66"/>
      <c r="J66"/>
      <c r="K66"/>
      <c r="L66"/>
      <c r="M66"/>
    </row>
    <row r="67" spans="1:13" ht="15">
      <c r="A67" s="26" t="s">
        <v>13</v>
      </c>
      <c r="B67" s="27">
        <f>+B68*D67/D68</f>
        <v>20.737327188940093</v>
      </c>
      <c r="C67" s="27">
        <f>+C68*D67/D68</f>
        <v>129.2626728110599</v>
      </c>
      <c r="D67" s="28">
        <f>+D62</f>
        <v>150</v>
      </c>
      <c r="E67"/>
      <c r="F67"/>
      <c r="G67"/>
      <c r="H67"/>
      <c r="I67"/>
      <c r="J67"/>
      <c r="K67"/>
      <c r="L67"/>
      <c r="M67"/>
    </row>
    <row r="68" spans="1:13" ht="15.6" thickBot="1">
      <c r="A68" s="29" t="s">
        <v>11</v>
      </c>
      <c r="B68" s="30">
        <f>+B63</f>
        <v>30</v>
      </c>
      <c r="C68" s="30">
        <f>+C63</f>
        <v>187</v>
      </c>
      <c r="D68" s="31">
        <f>+D63</f>
        <v>217</v>
      </c>
      <c r="E68"/>
      <c r="F68"/>
      <c r="G68"/>
      <c r="H68"/>
      <c r="I68"/>
      <c r="J68"/>
      <c r="K68"/>
      <c r="L68"/>
      <c r="M68"/>
    </row>
    <row r="69" spans="1:13" ht="16.2" thickTop="1" thickBot="1">
      <c r="A69" s="33"/>
      <c r="B69" s="33"/>
      <c r="C69" s="33"/>
      <c r="D69" s="33"/>
      <c r="E69"/>
      <c r="F69"/>
      <c r="G69"/>
      <c r="H69"/>
      <c r="I69"/>
      <c r="J69"/>
      <c r="K69"/>
      <c r="L69"/>
      <c r="M69"/>
    </row>
    <row r="70" spans="1:13" ht="17.399999999999999" thickTop="1">
      <c r="A70" s="35" t="s">
        <v>18</v>
      </c>
      <c r="B70" s="24" t="s">
        <v>9</v>
      </c>
      <c r="C70" s="24" t="s">
        <v>10</v>
      </c>
      <c r="D70" s="25" t="s">
        <v>11</v>
      </c>
      <c r="E70"/>
      <c r="F70"/>
      <c r="G70"/>
      <c r="H70"/>
      <c r="I70"/>
      <c r="J70"/>
      <c r="K70"/>
      <c r="L70"/>
      <c r="M70"/>
    </row>
    <row r="71" spans="1:13" ht="15">
      <c r="A71" s="26" t="s">
        <v>12</v>
      </c>
      <c r="B71" s="27">
        <f>(((ABS(B61-B66))-0.5)^2)/B66</f>
        <v>11.314538482701701</v>
      </c>
      <c r="C71" s="27">
        <f>(((ABS(C61-C66))-0.5)^2)/C66</f>
        <v>1.8151666015029466</v>
      </c>
      <c r="D71" s="28">
        <f>+D66</f>
        <v>67</v>
      </c>
      <c r="E71"/>
      <c r="F71"/>
      <c r="G71"/>
    </row>
    <row r="72" spans="1:13" ht="15">
      <c r="A72" s="26" t="s">
        <v>13</v>
      </c>
      <c r="B72" s="27">
        <f>(((ABS(B62-B67))-0.5)^2)/B67</f>
        <v>5.053827188940093</v>
      </c>
      <c r="C72" s="27">
        <f>(((ABS(C62-C67))-0.5)^2)/C67</f>
        <v>0.810774415337984</v>
      </c>
      <c r="D72" s="28">
        <f>+D67</f>
        <v>150</v>
      </c>
      <c r="E72"/>
      <c r="F72"/>
      <c r="G72"/>
      <c r="H72"/>
      <c r="I72"/>
    </row>
    <row r="73" spans="1:13" ht="15.6" thickBot="1">
      <c r="A73" s="29" t="s">
        <v>11</v>
      </c>
      <c r="B73" s="30">
        <f>+B68</f>
        <v>30</v>
      </c>
      <c r="C73" s="30">
        <f>+C68</f>
        <v>187</v>
      </c>
      <c r="D73" s="31">
        <f>+D68</f>
        <v>217</v>
      </c>
      <c r="E73"/>
      <c r="F73"/>
      <c r="G73"/>
      <c r="H73"/>
      <c r="I73"/>
    </row>
    <row r="74" spans="1:13" ht="15.6" thickTop="1">
      <c r="A74" s="14"/>
      <c r="B74" s="14"/>
      <c r="C74" s="14"/>
      <c r="D74" s="14"/>
      <c r="E74"/>
      <c r="F74"/>
      <c r="G74"/>
      <c r="H74"/>
      <c r="I74"/>
    </row>
    <row r="75" spans="1:13" ht="16.2">
      <c r="A75" s="17" t="s">
        <v>16</v>
      </c>
      <c r="B75" s="15" t="s">
        <v>15</v>
      </c>
      <c r="C75"/>
      <c r="D75" s="17" t="s">
        <v>67</v>
      </c>
      <c r="E75"/>
      <c r="F75"/>
      <c r="G75"/>
      <c r="H75"/>
      <c r="I75"/>
    </row>
    <row r="76" spans="1:13" ht="15">
      <c r="A76" s="34">
        <f>SUM(B71:C72)</f>
        <v>18.994306688482727</v>
      </c>
      <c r="B76" s="16">
        <f>CHIDIST(A76,1)</f>
        <v>1.3110907138376384E-5</v>
      </c>
      <c r="C76" s="15"/>
      <c r="D76">
        <f>(B66&gt;=5)+(C66&gt;=5)+(B67&gt;=5)+(C67&gt;=5)</f>
        <v>4</v>
      </c>
      <c r="E76"/>
      <c r="F76"/>
      <c r="G76"/>
      <c r="H76"/>
      <c r="I76"/>
    </row>
    <row r="77" spans="1:13" ht="15">
      <c r="A77"/>
      <c r="B77"/>
      <c r="C77"/>
      <c r="D77"/>
      <c r="E77"/>
      <c r="F77"/>
      <c r="G77"/>
      <c r="H77"/>
      <c r="I77"/>
    </row>
    <row r="78" spans="1:13" ht="15.6">
      <c r="A78" s="36" t="s">
        <v>25</v>
      </c>
      <c r="B78"/>
      <c r="C78"/>
      <c r="D78"/>
      <c r="E78"/>
      <c r="F78"/>
      <c r="G78"/>
      <c r="H78"/>
      <c r="I78"/>
    </row>
    <row r="79" spans="1:13" ht="15">
      <c r="A79" s="1">
        <v>50</v>
      </c>
      <c r="B79"/>
      <c r="C79"/>
      <c r="D79"/>
      <c r="E79"/>
      <c r="F79"/>
      <c r="G79"/>
      <c r="H79"/>
      <c r="I79"/>
    </row>
    <row r="80" spans="1:13" ht="15">
      <c r="A80"/>
      <c r="B80"/>
      <c r="C80"/>
      <c r="D80"/>
      <c r="E80"/>
      <c r="F80"/>
      <c r="G80"/>
      <c r="H80"/>
      <c r="I80"/>
    </row>
    <row r="81" spans="1:9" ht="15.6">
      <c r="A81" s="40" t="s">
        <v>34</v>
      </c>
      <c r="B81"/>
      <c r="C81"/>
      <c r="D81"/>
      <c r="E81"/>
      <c r="F81"/>
      <c r="G81"/>
      <c r="H81"/>
      <c r="I81"/>
    </row>
    <row r="82" spans="1:9" ht="15">
      <c r="A82" s="38" t="str">
        <f>A13</f>
        <v>Method Number</v>
      </c>
      <c r="B82" s="39" t="str">
        <f>B13</f>
        <v>1(Optimal)</v>
      </c>
      <c r="C82" s="39">
        <v>2</v>
      </c>
      <c r="D82" s="39">
        <v>3</v>
      </c>
      <c r="F82"/>
      <c r="G82"/>
      <c r="H82"/>
      <c r="I82"/>
    </row>
    <row r="83" spans="1:9" ht="15">
      <c r="A83" s="38" t="e">
        <f>A14</f>
        <v>#VALUE!</v>
      </c>
      <c r="B83" s="39">
        <f>B14-B15</f>
        <v>0.12181065979938721</v>
      </c>
      <c r="C83" s="39">
        <f>E14-E15</f>
        <v>0.11661702127149953</v>
      </c>
      <c r="D83" s="39">
        <f>F14-F15</f>
        <v>0.12741304117199703</v>
      </c>
      <c r="F83"/>
      <c r="G83"/>
      <c r="H83"/>
      <c r="I83"/>
    </row>
    <row r="84" spans="1:9" ht="15">
      <c r="A84" s="38" t="str">
        <f>A15</f>
        <v>CER-EER=</v>
      </c>
      <c r="B84" s="39">
        <f>B15</f>
        <v>0.23184079601990049</v>
      </c>
      <c r="C84" s="39">
        <f>E15</f>
        <v>0.23184079601990049</v>
      </c>
      <c r="D84" s="39">
        <f>F15</f>
        <v>0.23184079601990049</v>
      </c>
      <c r="F84"/>
      <c r="G84"/>
      <c r="H84"/>
      <c r="I84"/>
    </row>
    <row r="85" spans="1:9" ht="15">
      <c r="A85" s="38" t="e">
        <f>A16</f>
        <v>#VALUE!</v>
      </c>
      <c r="B85" s="39">
        <f>B15-B16</f>
        <v>0.10920353651550044</v>
      </c>
      <c r="C85" s="39">
        <f>E15-E16</f>
        <v>0.11661702127149953</v>
      </c>
      <c r="D85" s="39">
        <f>F15-F16</f>
        <v>0.12741304117199703</v>
      </c>
      <c r="F85"/>
      <c r="G85"/>
      <c r="H85"/>
      <c r="I85"/>
    </row>
    <row r="86" spans="1:9" ht="15">
      <c r="A86"/>
      <c r="B86"/>
      <c r="C86"/>
      <c r="D86"/>
      <c r="E86"/>
      <c r="F86"/>
      <c r="G86"/>
      <c r="H86"/>
      <c r="I86"/>
    </row>
    <row r="87" spans="1:9" ht="15">
      <c r="A87"/>
      <c r="B87"/>
      <c r="C87"/>
      <c r="D87"/>
      <c r="E87"/>
      <c r="F87"/>
      <c r="G87"/>
      <c r="H87"/>
      <c r="I87"/>
    </row>
    <row r="88" spans="1:9" ht="15">
      <c r="A88"/>
      <c r="B88"/>
      <c r="C88"/>
      <c r="D88"/>
      <c r="E88"/>
      <c r="F88"/>
      <c r="G88"/>
      <c r="H88"/>
      <c r="I88"/>
    </row>
    <row r="89" spans="1:9" ht="15">
      <c r="A89"/>
      <c r="B89"/>
      <c r="C89"/>
      <c r="D89"/>
      <c r="E89"/>
      <c r="F89"/>
      <c r="G89"/>
    </row>
    <row r="90" spans="1:9" ht="15">
      <c r="A90"/>
      <c r="B90"/>
      <c r="C90"/>
      <c r="D90"/>
      <c r="E90"/>
      <c r="F90"/>
      <c r="G90"/>
    </row>
    <row r="91" spans="1:9" ht="15">
      <c r="A91"/>
      <c r="B91"/>
      <c r="C91"/>
      <c r="D91"/>
      <c r="E91"/>
      <c r="F91"/>
      <c r="G91"/>
    </row>
    <row r="92" spans="1:9" ht="15">
      <c r="A92"/>
      <c r="B92"/>
      <c r="C92"/>
      <c r="D92"/>
      <c r="E92"/>
      <c r="F92"/>
      <c r="G92"/>
    </row>
    <row r="93" spans="1:9" ht="15">
      <c r="A93"/>
      <c r="B93"/>
      <c r="C93"/>
      <c r="D93"/>
      <c r="E93"/>
      <c r="F93"/>
      <c r="G93"/>
    </row>
    <row r="94" spans="1:9" ht="15">
      <c r="A94"/>
      <c r="B94"/>
      <c r="C94"/>
      <c r="D94"/>
      <c r="E94"/>
      <c r="F94"/>
      <c r="G94"/>
    </row>
    <row r="95" spans="1:9" ht="15">
      <c r="A95"/>
      <c r="B95"/>
      <c r="C95"/>
      <c r="D95"/>
      <c r="E95"/>
      <c r="F95"/>
      <c r="G95"/>
    </row>
    <row r="96" spans="1:9" ht="15">
      <c r="A96"/>
      <c r="B96"/>
      <c r="C96"/>
      <c r="D96"/>
      <c r="E96"/>
      <c r="F96"/>
      <c r="G96"/>
    </row>
    <row r="97" spans="1:7" ht="15">
      <c r="A97"/>
      <c r="B97"/>
      <c r="C97"/>
      <c r="D97"/>
      <c r="E97"/>
      <c r="F97"/>
      <c r="G97"/>
    </row>
    <row r="98" spans="1:7" ht="15">
      <c r="A98"/>
      <c r="B98"/>
      <c r="C98"/>
      <c r="D98"/>
      <c r="E98"/>
      <c r="F98"/>
      <c r="G98"/>
    </row>
    <row r="99" spans="1:7" ht="15">
      <c r="A99"/>
      <c r="B99"/>
      <c r="C99"/>
      <c r="D99"/>
      <c r="E99"/>
      <c r="F99"/>
      <c r="G99"/>
    </row>
    <row r="100" spans="1:7" ht="15">
      <c r="A100"/>
      <c r="B100"/>
      <c r="C100"/>
      <c r="D100"/>
      <c r="E100"/>
      <c r="F100"/>
      <c r="G100"/>
    </row>
    <row r="101" spans="1:7" ht="15">
      <c r="A101"/>
      <c r="B101"/>
      <c r="C101"/>
      <c r="D101"/>
      <c r="E101"/>
      <c r="F101"/>
      <c r="G101"/>
    </row>
    <row r="102" spans="1:7" ht="15">
      <c r="A102"/>
      <c r="B102"/>
      <c r="C102"/>
      <c r="D102"/>
      <c r="E102"/>
      <c r="F102"/>
      <c r="G102"/>
    </row>
    <row r="103" spans="1:7" ht="15">
      <c r="A103"/>
      <c r="B103"/>
      <c r="C103"/>
      <c r="D103"/>
      <c r="E103"/>
      <c r="F103"/>
      <c r="G103"/>
    </row>
    <row r="104" spans="1:7" ht="15">
      <c r="A104"/>
      <c r="B104"/>
      <c r="C104"/>
      <c r="D104"/>
      <c r="E104"/>
      <c r="F104"/>
      <c r="G104"/>
    </row>
    <row r="105" spans="1:7" ht="15">
      <c r="A105"/>
      <c r="B105"/>
      <c r="C105"/>
      <c r="D105"/>
      <c r="E105"/>
      <c r="F105"/>
      <c r="G105"/>
    </row>
    <row r="106" spans="1:7" ht="15">
      <c r="A106"/>
      <c r="B106"/>
      <c r="C106"/>
      <c r="D106"/>
      <c r="E106"/>
      <c r="F106"/>
      <c r="G106"/>
    </row>
    <row r="107" spans="1:7" ht="15">
      <c r="A107"/>
      <c r="B107"/>
      <c r="C107"/>
      <c r="D107"/>
      <c r="E107"/>
      <c r="F107"/>
      <c r="G107"/>
    </row>
    <row r="108" spans="1:7" ht="15">
      <c r="A108"/>
      <c r="B108"/>
      <c r="C108"/>
      <c r="D108"/>
      <c r="E108"/>
      <c r="F108"/>
      <c r="G108"/>
    </row>
    <row r="109" spans="1:7" ht="15">
      <c r="A109"/>
      <c r="B109"/>
      <c r="C109"/>
      <c r="D109"/>
      <c r="E109"/>
      <c r="F109"/>
      <c r="G109"/>
    </row>
    <row r="110" spans="1:7" ht="15">
      <c r="A110"/>
      <c r="B110"/>
      <c r="C110"/>
      <c r="D110"/>
      <c r="E110"/>
      <c r="F110"/>
      <c r="G110"/>
    </row>
    <row r="111" spans="1:7" ht="15">
      <c r="A111"/>
      <c r="B111"/>
      <c r="C111"/>
      <c r="D111"/>
      <c r="E111"/>
      <c r="F111"/>
      <c r="G111"/>
    </row>
    <row r="112" spans="1:7" ht="15">
      <c r="A112"/>
      <c r="B112"/>
      <c r="C112"/>
      <c r="D112"/>
      <c r="E112"/>
      <c r="F112"/>
      <c r="G112"/>
    </row>
    <row r="113" spans="1:7" ht="15">
      <c r="A113"/>
      <c r="B113"/>
      <c r="C113"/>
      <c r="D113"/>
      <c r="E113"/>
      <c r="F113"/>
      <c r="G113"/>
    </row>
    <row r="114" spans="1:7" ht="15">
      <c r="A114"/>
      <c r="B114"/>
      <c r="C114"/>
      <c r="D114"/>
      <c r="E114"/>
      <c r="F114"/>
      <c r="G114"/>
    </row>
    <row r="115" spans="1:7" ht="15">
      <c r="A115"/>
      <c r="B115"/>
      <c r="C115"/>
      <c r="D115"/>
      <c r="E115"/>
      <c r="F115"/>
      <c r="G115"/>
    </row>
    <row r="116" spans="1:7" ht="15">
      <c r="A116"/>
      <c r="B116"/>
      <c r="C116"/>
      <c r="D116"/>
      <c r="E116"/>
      <c r="F116"/>
      <c r="G116"/>
    </row>
    <row r="117" spans="1:7" ht="15">
      <c r="A117"/>
      <c r="B117"/>
      <c r="C117"/>
      <c r="D117"/>
      <c r="E117"/>
      <c r="F117"/>
      <c r="G117"/>
    </row>
    <row r="118" spans="1:7" ht="15">
      <c r="A118"/>
      <c r="B118"/>
      <c r="C118"/>
      <c r="D118"/>
      <c r="E118"/>
      <c r="F118"/>
      <c r="G118"/>
    </row>
    <row r="119" spans="1:7" ht="15">
      <c r="A119"/>
      <c r="B119"/>
      <c r="C119"/>
      <c r="D119"/>
      <c r="E119"/>
      <c r="F119"/>
      <c r="G119"/>
    </row>
    <row r="120" spans="1:7" ht="15">
      <c r="A120"/>
      <c r="B120"/>
      <c r="C120"/>
      <c r="D120"/>
      <c r="E120"/>
      <c r="F120"/>
      <c r="G120"/>
    </row>
    <row r="121" spans="1:7" ht="15">
      <c r="A121"/>
      <c r="B121"/>
      <c r="C121"/>
      <c r="D121"/>
      <c r="E121"/>
      <c r="F121"/>
      <c r="G121"/>
    </row>
    <row r="122" spans="1:7" ht="15">
      <c r="A122"/>
      <c r="B122"/>
      <c r="C122"/>
      <c r="D122"/>
      <c r="E122"/>
      <c r="F122"/>
      <c r="G122"/>
    </row>
    <row r="123" spans="1:7" ht="15">
      <c r="A123"/>
      <c r="B123"/>
      <c r="C123"/>
      <c r="D123"/>
      <c r="E123"/>
      <c r="F123"/>
      <c r="G123"/>
    </row>
    <row r="124" spans="1:7" ht="15">
      <c r="A124"/>
      <c r="B124"/>
      <c r="C124"/>
      <c r="D124"/>
      <c r="E124"/>
      <c r="F124"/>
      <c r="G124"/>
    </row>
    <row r="125" spans="1:7" ht="15">
      <c r="A125"/>
      <c r="B125"/>
      <c r="C125"/>
      <c r="D125"/>
      <c r="E125"/>
      <c r="F125"/>
      <c r="G125"/>
    </row>
    <row r="126" spans="1:7" ht="15">
      <c r="A126"/>
      <c r="B126"/>
      <c r="C126"/>
      <c r="D126"/>
      <c r="E126"/>
      <c r="F126"/>
      <c r="G126"/>
    </row>
    <row r="127" spans="1:7" ht="15">
      <c r="A127"/>
      <c r="B127"/>
      <c r="C127"/>
      <c r="D127"/>
      <c r="E127"/>
      <c r="F127"/>
      <c r="G127"/>
    </row>
    <row r="128" spans="1:7" ht="15">
      <c r="A128"/>
      <c r="B128"/>
      <c r="C128"/>
      <c r="D128"/>
      <c r="E128"/>
      <c r="F128"/>
      <c r="G128"/>
    </row>
  </sheetData>
  <mergeCells count="1">
    <mergeCell ref="A2:D2"/>
  </mergeCells>
  <printOptions gridLines="1" gridLinesSet="0"/>
  <pageMargins left="0.75" right="0.75" top="1" bottom="0.56000000000000005" header="0.5" footer="0.5"/>
  <pageSetup orientation="landscape" horizontalDpi="300" verticalDpi="300" r:id="rId1"/>
  <headerFooter alignWithMargins="0">
    <oddHeader>&amp;A</oddHeader>
    <oddFooter>Page &amp;P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showGridLines="0" topLeftCell="A85" zoomScale="80" workbookViewId="0">
      <selection activeCell="J8" sqref="J8"/>
    </sheetView>
  </sheetViews>
  <sheetFormatPr defaultRowHeight="15"/>
  <cols>
    <col min="1" max="1" width="2.08984375" customWidth="1"/>
  </cols>
  <sheetData/>
  <pageMargins left="0.75" right="0.75" top="1" bottom="1" header="0.5" footer="0.5"/>
  <pageSetup orientation="portrait" horizontalDpi="300" verticalDpi="300" r:id="rId1"/>
  <headerFooter alignWithMargins="0"/>
  <legacyDrawing r:id="rId2"/>
  <oleObjects>
    <oleObject progId="Word.Document.8" shapeId="9220" r:id="rId3"/>
    <oleObject progId="Word.Document.8" shapeId="9221" r:id="rId4"/>
    <oleObject progId="Word.Document.8" shapeId="9225" r:id="rId5"/>
  </oleObjects>
</worksheet>
</file>

<file path=xl/worksheets/sheet7.xml><?xml version="1.0" encoding="utf-8"?>
<worksheet xmlns="http://schemas.openxmlformats.org/spreadsheetml/2006/main" xmlns:r="http://schemas.openxmlformats.org/officeDocument/2006/relationships">
  <dimension ref="A1:B17"/>
  <sheetViews>
    <sheetView showGridLines="0" zoomScale="89" workbookViewId="0">
      <selection activeCell="A8" sqref="A8"/>
    </sheetView>
  </sheetViews>
  <sheetFormatPr defaultRowHeight="15"/>
  <cols>
    <col min="1" max="1" width="2.6328125" customWidth="1"/>
  </cols>
  <sheetData>
    <row r="1" spans="1:2">
      <c r="A1" s="70" t="s">
        <v>40</v>
      </c>
      <c r="B1" s="71"/>
    </row>
    <row r="2" spans="1:2">
      <c r="A2" s="71">
        <v>1</v>
      </c>
      <c r="B2" s="70" t="s">
        <v>174</v>
      </c>
    </row>
    <row r="3" spans="1:2">
      <c r="A3" s="71">
        <v>2</v>
      </c>
      <c r="B3" s="71" t="s">
        <v>175</v>
      </c>
    </row>
    <row r="4" spans="1:2">
      <c r="A4" s="71">
        <v>3</v>
      </c>
      <c r="B4" s="71" t="s">
        <v>176</v>
      </c>
    </row>
    <row r="5" spans="1:2">
      <c r="A5" s="71">
        <v>4</v>
      </c>
      <c r="B5" s="71" t="s">
        <v>177</v>
      </c>
    </row>
    <row r="6" spans="1:2">
      <c r="A6" s="71">
        <v>5</v>
      </c>
      <c r="B6" s="71" t="s">
        <v>178</v>
      </c>
    </row>
    <row r="7" spans="1:2">
      <c r="A7" s="71">
        <v>6</v>
      </c>
      <c r="B7" s="71" t="s">
        <v>187</v>
      </c>
    </row>
    <row r="8" spans="1:2">
      <c r="A8" s="71">
        <v>7</v>
      </c>
      <c r="B8" s="70" t="s">
        <v>179</v>
      </c>
    </row>
    <row r="9" spans="1:2">
      <c r="A9" s="71">
        <v>8</v>
      </c>
      <c r="B9" s="71" t="s">
        <v>39</v>
      </c>
    </row>
    <row r="10" spans="1:2">
      <c r="A10" s="71">
        <v>9</v>
      </c>
      <c r="B10" s="71" t="s">
        <v>180</v>
      </c>
    </row>
    <row r="11" spans="1:2">
      <c r="A11" s="71">
        <v>10</v>
      </c>
      <c r="B11" s="71" t="s">
        <v>181</v>
      </c>
    </row>
    <row r="12" spans="1:2">
      <c r="A12" s="71">
        <v>11</v>
      </c>
      <c r="B12" s="71" t="s">
        <v>182</v>
      </c>
    </row>
    <row r="13" spans="1:2">
      <c r="A13" s="71">
        <v>12</v>
      </c>
      <c r="B13" s="71" t="s">
        <v>183</v>
      </c>
    </row>
    <row r="14" spans="1:2">
      <c r="A14" s="71">
        <v>13</v>
      </c>
      <c r="B14" s="71" t="s">
        <v>184</v>
      </c>
    </row>
    <row r="15" spans="1:2">
      <c r="A15" s="71">
        <v>14</v>
      </c>
      <c r="B15" s="71" t="s">
        <v>185</v>
      </c>
    </row>
    <row r="16" spans="1:2">
      <c r="A16" s="71">
        <v>15</v>
      </c>
      <c r="B16" s="71" t="s">
        <v>186</v>
      </c>
    </row>
    <row r="17" spans="1:2">
      <c r="A17" s="71">
        <v>16</v>
      </c>
      <c r="B17" s="71" t="s">
        <v>188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2:B15"/>
  <sheetViews>
    <sheetView showGridLines="0" workbookViewId="0">
      <selection activeCell="D3" sqref="D3"/>
    </sheetView>
  </sheetViews>
  <sheetFormatPr defaultRowHeight="15"/>
  <cols>
    <col min="1" max="1" width="3.08984375" customWidth="1"/>
  </cols>
  <sheetData>
    <row r="2" spans="2:2" ht="15.6">
      <c r="B2" s="72" t="s">
        <v>216</v>
      </c>
    </row>
    <row r="3" spans="2:2" ht="15.6">
      <c r="B3" s="72"/>
    </row>
    <row r="4" spans="2:2" ht="15.6">
      <c r="B4" s="72" t="s">
        <v>217</v>
      </c>
    </row>
    <row r="5" spans="2:2" ht="15.6">
      <c r="B5" s="72" t="s">
        <v>218</v>
      </c>
    </row>
    <row r="6" spans="2:2" ht="15.6">
      <c r="B6" s="72" t="s">
        <v>219</v>
      </c>
    </row>
    <row r="7" spans="2:2" ht="15.6">
      <c r="B7" s="72" t="s">
        <v>220</v>
      </c>
    </row>
    <row r="8" spans="2:2" ht="15.6">
      <c r="B8" s="72" t="s">
        <v>221</v>
      </c>
    </row>
    <row r="9" spans="2:2" ht="15.6">
      <c r="B9" s="72" t="s">
        <v>222</v>
      </c>
    </row>
    <row r="10" spans="2:2" ht="15.6">
      <c r="B10" s="72"/>
    </row>
    <row r="11" spans="2:2" ht="15.6">
      <c r="B11" s="72" t="s">
        <v>223</v>
      </c>
    </row>
    <row r="12" spans="2:2" ht="15.6">
      <c r="B12" s="72" t="s">
        <v>224</v>
      </c>
    </row>
    <row r="13" spans="2:2" ht="15.6">
      <c r="B13" s="72" t="s">
        <v>225</v>
      </c>
    </row>
    <row r="14" spans="2:2" ht="15.6">
      <c r="B14" s="72"/>
    </row>
    <row r="15" spans="2:2" ht="15.6">
      <c r="B15" s="72" t="s">
        <v>27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Contents</vt:lpstr>
      <vt:lpstr>1. Abstract</vt:lpstr>
      <vt:lpstr>2. Explanation</vt:lpstr>
      <vt:lpstr>3. Example</vt:lpstr>
      <vt:lpstr>4. Calculate CI</vt:lpstr>
      <vt:lpstr>5. Derivation</vt:lpstr>
      <vt:lpstr>6. References</vt:lpstr>
      <vt:lpstr>7. Acknowledgments</vt:lpstr>
    </vt:vector>
  </TitlesOfParts>
  <Company>UNM School of Medicine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Tandberg</dc:creator>
  <cp:lastModifiedBy>Admin</cp:lastModifiedBy>
  <cp:lastPrinted>2000-10-09T20:02:02Z</cp:lastPrinted>
  <dcterms:created xsi:type="dcterms:W3CDTF">1998-12-22T00:38:44Z</dcterms:created>
  <dcterms:modified xsi:type="dcterms:W3CDTF">2010-09-19T16:21:34Z</dcterms:modified>
</cp:coreProperties>
</file>